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5480" windowHeight="10830" tabRatio="753" activeTab="0"/>
  </bookViews>
  <sheets>
    <sheet name="BRPs" sheetId="1" r:id="rId1"/>
    <sheet name="YSS" sheetId="2" r:id="rId2"/>
    <sheet name="Tensions" sheetId="3" r:id="rId3"/>
    <sheet name="DPs" sheetId="4" r:id="rId4"/>
    <sheet name="SW" sheetId="5" r:id="rId5"/>
    <sheet name="Germany" sheetId="6" r:id="rId6"/>
    <sheet name="Italy" sheetId="7" r:id="rId7"/>
    <sheet name="Japan" sheetId="8" r:id="rId8"/>
    <sheet name="Russia" sheetId="9" r:id="rId9"/>
    <sheet name="Britain" sheetId="10" r:id="rId10"/>
    <sheet name="USANavy" sheetId="11" r:id="rId11"/>
    <sheet name="USAArmy" sheetId="12" r:id="rId12"/>
    <sheet name="China" sheetId="13" r:id="rId13"/>
    <sheet name="France" sheetId="14" r:id="rId14"/>
  </sheets>
  <definedNames/>
  <calcPr fullCalcOnLoad="1"/>
</workbook>
</file>

<file path=xl/comments1.xml><?xml version="1.0" encoding="utf-8"?>
<comments xmlns="http://schemas.openxmlformats.org/spreadsheetml/2006/main">
  <authors>
    <author/>
    <author> </author>
    <author>Eric Scheulin</author>
  </authors>
  <commentList>
    <comment ref="A5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1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Q24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B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7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N7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UCL losses from India, Australia, or Indian Ocean SW]</t>
        </r>
      </text>
    </comment>
    <comment ref="N15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O4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British UCL calculation]</t>
        </r>
      </text>
    </comment>
    <comment ref="A39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4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71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7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E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103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10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1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1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1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1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1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135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13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1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1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1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1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1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167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17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18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18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18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18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B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18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199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20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21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21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21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21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21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231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23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25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25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25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25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25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263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26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28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28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28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28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28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295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29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31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31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31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31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31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327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33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34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34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34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34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34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359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36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37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37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37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37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37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391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39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41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41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41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41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41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423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42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44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44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44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44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44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455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45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47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47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47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47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47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487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49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50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50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50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50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50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519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52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53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53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53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53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53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551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55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57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57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57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57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57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583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58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60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60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60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60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60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615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61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63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63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63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63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63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647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65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66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66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66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66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66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679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68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69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69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69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69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69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711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71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73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73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73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73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73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743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74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76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76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76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76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76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775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77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79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79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79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79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79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807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81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8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8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8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8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8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839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84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8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8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8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8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8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871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87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8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8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8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8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891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903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90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9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9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9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9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923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935" authorId="2">
      <text>
        <r>
          <rPr>
            <b/>
            <sz val="8"/>
            <rFont val="Tahoma"/>
            <family val="0"/>
          </rPr>
          <t>Not included in total spending</t>
        </r>
      </text>
    </comment>
    <comment ref="A93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B9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E9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H9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9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Q955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N1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K1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4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7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10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13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17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20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23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26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29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33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36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39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42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45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49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52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55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58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61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65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68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71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74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77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811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843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875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907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N939" authorId="0">
      <text>
        <r>
          <rPr>
            <sz val="8"/>
            <rFont val="Arial"/>
            <family val="2"/>
          </rPr>
          <t>Insert a negative number to receive a Grant. [ie. Britain]</t>
        </r>
      </text>
    </comment>
    <comment ref="O36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68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100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132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164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196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228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260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292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324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356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388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420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452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484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516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548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580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612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644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676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708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740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772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804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836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868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900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O932" authorId="2">
      <text>
        <r>
          <rPr>
            <b/>
            <sz val="8"/>
            <rFont val="Tahoma"/>
            <family val="0"/>
          </rPr>
          <t>Enter:
-10 if India has Surrendered
-10 if Australia has Surrendered
-20 if both have surrendered
[Used for UK UCL calculation]</t>
        </r>
      </text>
    </comment>
    <comment ref="C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T27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T59" authorId="2">
      <text>
        <r>
          <rPr>
            <b/>
            <sz val="8"/>
            <rFont val="Tahoma"/>
            <family val="0"/>
          </rPr>
          <t>Automatically taken from Naval Tracking charts</t>
        </r>
      </text>
    </comment>
    <comment ref="A30" authorId="2">
      <text>
        <r>
          <rPr>
            <b/>
            <sz val="8"/>
            <color indexed="60"/>
            <rFont val="Tahoma"/>
            <family val="2"/>
          </rPr>
          <t>This number is used to calculate Deficit Spending</t>
        </r>
      </text>
    </comment>
    <comment ref="A37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69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101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133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165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197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229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261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293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325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357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389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421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453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485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517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549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581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613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645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677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709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741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773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805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837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869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901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A933" authorId="0">
      <text>
        <r>
          <rPr>
            <sz val="8"/>
            <rFont val="Arial"/>
            <family val="2"/>
          </rPr>
          <t>* Mobilizations here as [+]
* Loss of Key Economic Areas here as [-]
* Economic Oil effect here [-]
* Deficit Spending [-] 
(Then add deficit amount to BRP from Minors)[+]</t>
        </r>
      </text>
    </comment>
    <comment ref="N39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71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103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135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167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199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231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263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295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327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359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391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423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455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487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519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551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583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615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647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679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711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743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775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807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839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871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903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935" authorId="2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  <comment ref="N14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A12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K25" authorId="2">
      <text>
        <r>
          <rPr>
            <b/>
            <sz val="8"/>
            <rFont val="Tahoma"/>
            <family val="0"/>
          </rPr>
          <t>Free!</t>
        </r>
      </text>
    </comment>
    <comment ref="N46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56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57" authorId="2">
      <text>
        <r>
          <rPr>
            <b/>
            <sz val="8"/>
            <rFont val="Tahoma"/>
            <family val="0"/>
          </rPr>
          <t>Free!</t>
        </r>
      </text>
    </comment>
    <comment ref="N78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88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89" authorId="2">
      <text>
        <r>
          <rPr>
            <b/>
            <sz val="8"/>
            <rFont val="Tahoma"/>
            <family val="0"/>
          </rPr>
          <t>Free!</t>
        </r>
      </text>
    </comment>
    <comment ref="N110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120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121" authorId="2">
      <text>
        <r>
          <rPr>
            <b/>
            <sz val="8"/>
            <rFont val="Tahoma"/>
            <family val="0"/>
          </rPr>
          <t>Free!</t>
        </r>
      </text>
    </comment>
    <comment ref="N142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152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153" authorId="2">
      <text>
        <r>
          <rPr>
            <b/>
            <sz val="8"/>
            <rFont val="Tahoma"/>
            <family val="0"/>
          </rPr>
          <t>Free!</t>
        </r>
      </text>
    </comment>
    <comment ref="N174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184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185" authorId="2">
      <text>
        <r>
          <rPr>
            <b/>
            <sz val="8"/>
            <rFont val="Tahoma"/>
            <family val="0"/>
          </rPr>
          <t>Free!</t>
        </r>
      </text>
    </comment>
    <comment ref="N206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216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217" authorId="2">
      <text>
        <r>
          <rPr>
            <b/>
            <sz val="8"/>
            <rFont val="Tahoma"/>
            <family val="0"/>
          </rPr>
          <t>Free!</t>
        </r>
      </text>
    </comment>
    <comment ref="N238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248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249" authorId="2">
      <text>
        <r>
          <rPr>
            <b/>
            <sz val="8"/>
            <rFont val="Tahoma"/>
            <family val="0"/>
          </rPr>
          <t>Free!</t>
        </r>
      </text>
    </comment>
    <comment ref="N270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280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281" authorId="2">
      <text>
        <r>
          <rPr>
            <b/>
            <sz val="8"/>
            <rFont val="Tahoma"/>
            <family val="0"/>
          </rPr>
          <t>Free!</t>
        </r>
      </text>
    </comment>
    <comment ref="N302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312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313" authorId="2">
      <text>
        <r>
          <rPr>
            <b/>
            <sz val="8"/>
            <rFont val="Tahoma"/>
            <family val="0"/>
          </rPr>
          <t>Free!</t>
        </r>
      </text>
    </comment>
    <comment ref="N334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344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345" authorId="2">
      <text>
        <r>
          <rPr>
            <b/>
            <sz val="8"/>
            <rFont val="Tahoma"/>
            <family val="0"/>
          </rPr>
          <t>Free!</t>
        </r>
      </text>
    </comment>
    <comment ref="N366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376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377" authorId="2">
      <text>
        <r>
          <rPr>
            <b/>
            <sz val="8"/>
            <rFont val="Tahoma"/>
            <family val="0"/>
          </rPr>
          <t>Free!</t>
        </r>
      </text>
    </comment>
    <comment ref="N398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408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409" authorId="2">
      <text>
        <r>
          <rPr>
            <b/>
            <sz val="8"/>
            <rFont val="Tahoma"/>
            <family val="0"/>
          </rPr>
          <t>Free!</t>
        </r>
      </text>
    </comment>
    <comment ref="N430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440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441" authorId="2">
      <text>
        <r>
          <rPr>
            <b/>
            <sz val="8"/>
            <rFont val="Tahoma"/>
            <family val="0"/>
          </rPr>
          <t>Free!</t>
        </r>
      </text>
    </comment>
    <comment ref="N462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472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473" authorId="2">
      <text>
        <r>
          <rPr>
            <b/>
            <sz val="8"/>
            <rFont val="Tahoma"/>
            <family val="0"/>
          </rPr>
          <t>Free!</t>
        </r>
      </text>
    </comment>
    <comment ref="N494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504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505" authorId="2">
      <text>
        <r>
          <rPr>
            <b/>
            <sz val="8"/>
            <rFont val="Tahoma"/>
            <family val="0"/>
          </rPr>
          <t>Free!</t>
        </r>
      </text>
    </comment>
    <comment ref="N526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536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537" authorId="2">
      <text>
        <r>
          <rPr>
            <b/>
            <sz val="8"/>
            <rFont val="Tahoma"/>
            <family val="0"/>
          </rPr>
          <t>Free!</t>
        </r>
      </text>
    </comment>
    <comment ref="N558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568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569" authorId="2">
      <text>
        <r>
          <rPr>
            <b/>
            <sz val="8"/>
            <rFont val="Tahoma"/>
            <family val="0"/>
          </rPr>
          <t>Free!</t>
        </r>
      </text>
    </comment>
    <comment ref="N590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600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601" authorId="2">
      <text>
        <r>
          <rPr>
            <b/>
            <sz val="8"/>
            <rFont val="Tahoma"/>
            <family val="0"/>
          </rPr>
          <t>Free!</t>
        </r>
      </text>
    </comment>
    <comment ref="N622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632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633" authorId="2">
      <text>
        <r>
          <rPr>
            <b/>
            <sz val="8"/>
            <rFont val="Tahoma"/>
            <family val="0"/>
          </rPr>
          <t>Free!</t>
        </r>
      </text>
    </comment>
    <comment ref="N654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664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665" authorId="2">
      <text>
        <r>
          <rPr>
            <b/>
            <sz val="8"/>
            <rFont val="Tahoma"/>
            <family val="0"/>
          </rPr>
          <t>Free!</t>
        </r>
      </text>
    </comment>
    <comment ref="N686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696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697" authorId="2">
      <text>
        <r>
          <rPr>
            <b/>
            <sz val="8"/>
            <rFont val="Tahoma"/>
            <family val="0"/>
          </rPr>
          <t>Free!</t>
        </r>
      </text>
    </comment>
    <comment ref="N718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728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729" authorId="2">
      <text>
        <r>
          <rPr>
            <b/>
            <sz val="8"/>
            <rFont val="Tahoma"/>
            <family val="0"/>
          </rPr>
          <t>Free!</t>
        </r>
      </text>
    </comment>
    <comment ref="N750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760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761" authorId="2">
      <text>
        <r>
          <rPr>
            <b/>
            <sz val="8"/>
            <rFont val="Tahoma"/>
            <family val="0"/>
          </rPr>
          <t>Free!</t>
        </r>
      </text>
    </comment>
    <comment ref="N782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792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793" authorId="2">
      <text>
        <r>
          <rPr>
            <b/>
            <sz val="8"/>
            <rFont val="Tahoma"/>
            <family val="0"/>
          </rPr>
          <t>Free!</t>
        </r>
      </text>
    </comment>
    <comment ref="N814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824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825" authorId="2">
      <text>
        <r>
          <rPr>
            <b/>
            <sz val="8"/>
            <rFont val="Tahoma"/>
            <family val="0"/>
          </rPr>
          <t>Free!</t>
        </r>
      </text>
    </comment>
    <comment ref="N846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856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857" authorId="2">
      <text>
        <r>
          <rPr>
            <b/>
            <sz val="8"/>
            <rFont val="Tahoma"/>
            <family val="0"/>
          </rPr>
          <t>Free!</t>
        </r>
      </text>
    </comment>
    <comment ref="N878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888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889" authorId="2">
      <text>
        <r>
          <rPr>
            <b/>
            <sz val="8"/>
            <rFont val="Tahoma"/>
            <family val="0"/>
          </rPr>
          <t>Free!</t>
        </r>
      </text>
    </comment>
    <comment ref="N910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920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921" authorId="2">
      <text>
        <r>
          <rPr>
            <b/>
            <sz val="8"/>
            <rFont val="Tahoma"/>
            <family val="0"/>
          </rPr>
          <t>Free!</t>
        </r>
      </text>
    </comment>
    <comment ref="N942" authorId="2">
      <text>
        <r>
          <rPr>
            <b/>
            <sz val="8"/>
            <rFont val="Tahoma"/>
            <family val="0"/>
          </rPr>
          <t>Indian Ocean Transport Shortage BRP's</t>
        </r>
      </text>
    </comment>
    <comment ref="Q952" authorId="1">
      <text>
        <r>
          <rPr>
            <b/>
            <sz val="8"/>
            <rFont val="Tahoma"/>
            <family val="0"/>
          </rPr>
          <t>US may buy Partisans only if Britian has offered Surrender</t>
        </r>
      </text>
    </comment>
    <comment ref="K953" authorId="2">
      <text>
        <r>
          <rPr>
            <b/>
            <sz val="8"/>
            <rFont val="Tahoma"/>
            <family val="0"/>
          </rPr>
          <t>Free!</t>
        </r>
      </text>
    </comment>
    <comment ref="B12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F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A44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44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76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76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108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108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140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140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172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172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204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204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236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236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268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268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300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300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332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332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364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364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396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396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428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428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460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460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492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492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524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524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556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556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588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588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620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620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652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652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684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684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716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716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748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748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780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780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812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812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844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844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876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876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908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908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A940" authorId="2">
      <text>
        <r>
          <rPr>
            <b/>
            <sz val="8"/>
            <rFont val="Tahoma"/>
            <family val="0"/>
          </rPr>
          <t>BRP and UCL damage   from Rocket Attacks</t>
        </r>
      </text>
    </comment>
    <comment ref="B940" authorId="2">
      <text>
        <r>
          <rPr>
            <b/>
            <sz val="8"/>
            <rFont val="Tahoma"/>
            <family val="0"/>
          </rPr>
          <t>If Iron Ore shipments from Sweden are blocked:
Enter 5 BRP's here.
But, Add 5 BRP's to Minors so the BRP's are not taken from the BRP total.</t>
        </r>
      </text>
    </comment>
    <comment ref="K7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39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71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103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135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167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199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231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263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295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327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359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391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423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455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487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519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551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583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615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647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679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711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743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775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807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839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871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903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K935" authorId="2">
      <text>
        <r>
          <rPr>
            <b/>
            <sz val="8"/>
            <rFont val="Tahoma"/>
            <family val="0"/>
          </rPr>
          <t>Included looses from Urals Box</t>
        </r>
      </text>
    </comment>
    <comment ref="Q18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19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50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51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82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83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114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115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146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147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178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179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210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211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242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243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274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275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306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307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338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339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370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371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402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403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434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435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466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467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498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499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530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531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562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563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594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595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626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627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658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659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690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691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722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723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754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755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786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787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818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819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850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851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882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883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914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915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Q946" authorId="2">
      <text>
        <r>
          <rPr>
            <b/>
            <sz val="8"/>
            <rFont val="Tahoma"/>
            <family val="0"/>
          </rPr>
          <t>Commonwealth Units paid for by the USA.
[BRP's taken off British Unit Construction]</t>
        </r>
      </text>
    </comment>
    <comment ref="Q947" authorId="2">
      <text>
        <r>
          <rPr>
            <b/>
            <sz val="8"/>
            <rFont val="Tahoma"/>
            <family val="0"/>
          </rPr>
          <t>British Ships Constructed in Canada, and Australia paid by the USA.
[Taken off the British Unit Construction]</t>
        </r>
      </text>
    </comment>
    <comment ref="C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1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1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17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20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23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26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30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33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36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39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42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46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49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52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55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58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62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65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68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71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74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78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813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845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877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909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C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F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I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L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O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R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U941" authorId="2">
      <text>
        <r>
          <rPr>
            <b/>
            <sz val="8"/>
            <rFont val="Tahoma"/>
            <family val="0"/>
          </rPr>
          <t xml:space="preserve">UCL Oil Effect?
Enter   "yes" </t>
        </r>
      </text>
    </comment>
    <comment ref="N943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911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879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847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815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783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751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719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687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655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623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591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559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527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495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463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431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399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367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335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303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271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239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207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175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143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111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79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  <comment ref="N47" authorId="2">
      <text>
        <r>
          <rPr>
            <b/>
            <sz val="8"/>
            <rFont val="Tahoma"/>
            <family val="0"/>
          </rPr>
          <t>[Maximum -10 BRP for each box]
Note: BRP damage due to the following:
   - UCL from Jap Troops adjacent to box [Aus/India]
   - UCL from SW bombing of the box [Aus/India]</t>
        </r>
      </text>
    </comment>
  </commentList>
</comments>
</file>

<file path=xl/comments10.xml><?xml version="1.0" encoding="utf-8"?>
<comments xmlns="http://schemas.openxmlformats.org/spreadsheetml/2006/main">
  <authors>
    <author/>
    <author> </author>
    <author>Eric Scheulin</author>
  </authors>
  <commentList>
    <comment ref="I4" authorId="0">
      <text>
        <r>
          <rPr>
            <sz val="10"/>
            <rFont val="Arial"/>
            <family val="0"/>
          </rPr>
          <t xml:space="preserve">2 British WDF
1 British Indian
</t>
        </r>
      </text>
    </comment>
    <comment ref="L4" authorId="0">
      <text>
        <r>
          <rPr>
            <sz val="10"/>
            <rFont val="Arial"/>
            <family val="0"/>
          </rPr>
          <t>1 Austrailian
4 Indian</t>
        </r>
      </text>
    </comment>
    <comment ref="M4" authorId="0">
      <text>
        <r>
          <rPr>
            <sz val="10"/>
            <rFont val="Arial"/>
            <family val="0"/>
          </rPr>
          <t>3 British [PTO]
3 Austrailian
4 Indian
3 South African</t>
        </r>
      </text>
    </comment>
    <comment ref="X5" authorId="0">
      <text>
        <r>
          <rPr>
            <b/>
            <sz val="12"/>
            <rFont val="Arial"/>
            <family val="2"/>
          </rPr>
          <t>1 Canada</t>
        </r>
      </text>
    </comment>
    <comment ref="D10" authorId="0">
      <text>
        <r>
          <rPr>
            <sz val="10"/>
            <rFont val="Arial"/>
            <family val="0"/>
          </rPr>
          <t xml:space="preserve">Fa39 Moblztn
</t>
        </r>
      </text>
    </comment>
    <comment ref="K10" authorId="0">
      <text>
        <r>
          <rPr>
            <sz val="10"/>
            <rFont val="Arial"/>
            <family val="0"/>
          </rPr>
          <t>1 Canadian 
1 British</t>
        </r>
      </text>
    </comment>
    <comment ref="J13" authorId="0">
      <text>
        <r>
          <rPr>
            <sz val="10"/>
            <rFont val="Arial"/>
            <family val="0"/>
          </rPr>
          <t>1 Canadian
1 British</t>
        </r>
      </text>
    </comment>
    <comment ref="K4" authorId="1">
      <text>
        <r>
          <rPr>
            <b/>
            <sz val="10"/>
            <rFont val="Tahoma"/>
            <family val="2"/>
          </rPr>
          <t>2 BEF
1 Saf
1Canadian</t>
        </r>
      </text>
    </comment>
    <comment ref="X16" authorId="1">
      <text>
        <r>
          <rPr>
            <b/>
            <sz val="11"/>
            <rFont val="Tahoma"/>
            <family val="2"/>
          </rPr>
          <t>+1 For Australia
After DOW Japan</t>
        </r>
      </text>
    </comment>
    <comment ref="AB44" authorId="1">
      <text>
        <r>
          <rPr>
            <b/>
            <sz val="10"/>
            <rFont val="Tahoma"/>
            <family val="2"/>
          </rPr>
          <t>Enter Damaged TR's to have Available TR's calculated in ETO</t>
        </r>
      </text>
    </comment>
    <comment ref="S4" authorId="1">
      <text>
        <r>
          <rPr>
            <b/>
            <sz val="11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2 Australian CA's</t>
        </r>
      </text>
    </comment>
    <comment ref="K11" authorId="2">
      <text>
        <r>
          <rPr>
            <sz val="11"/>
            <rFont val="Tahoma"/>
            <family val="2"/>
          </rPr>
          <t>Maximum of 1 British 3x4 can be mobilized each turn</t>
        </r>
      </text>
    </comment>
    <comment ref="K13" authorId="2">
      <text>
        <r>
          <rPr>
            <sz val="11"/>
            <rFont val="Tahoma"/>
            <family val="2"/>
          </rPr>
          <t>Maximum of 1 British 3x4 can be mobilized each turn</t>
        </r>
      </text>
    </comment>
    <comment ref="K14" authorId="2">
      <text>
        <r>
          <rPr>
            <sz val="11"/>
            <rFont val="Tahoma"/>
            <family val="2"/>
          </rPr>
          <t>Maximum of 1 British 3x4 can be mobilized each turn</t>
        </r>
      </text>
    </comment>
    <comment ref="K15" authorId="2">
      <text>
        <r>
          <rPr>
            <sz val="11"/>
            <rFont val="Tahoma"/>
            <family val="2"/>
          </rPr>
          <t>Maximum of 1 British 3x4 can be mobilized each turn</t>
        </r>
      </text>
    </comment>
    <comment ref="K16" authorId="2">
      <text>
        <r>
          <rPr>
            <sz val="11"/>
            <rFont val="Tahoma"/>
            <family val="2"/>
          </rPr>
          <t>Maximum of 1 British 3x4 can be mobilized each turn</t>
        </r>
      </text>
    </comment>
    <comment ref="E10" authorId="2">
      <text>
        <r>
          <rPr>
            <b/>
            <sz val="10"/>
            <rFont val="Tahoma"/>
            <family val="2"/>
          </rPr>
          <t>Australian</t>
        </r>
      </text>
    </comment>
    <comment ref="L10" authorId="2">
      <text>
        <r>
          <rPr>
            <b/>
            <sz val="10"/>
            <rFont val="Tahoma"/>
            <family val="2"/>
          </rPr>
          <t>Australian</t>
        </r>
      </text>
    </comment>
    <comment ref="M10" authorId="2">
      <text>
        <r>
          <rPr>
            <b/>
            <sz val="10"/>
            <rFont val="Tahoma"/>
            <family val="2"/>
          </rPr>
          <t>Australian</t>
        </r>
      </text>
    </comment>
    <comment ref="I13" authorId="2">
      <text>
        <r>
          <rPr>
            <b/>
            <sz val="10"/>
            <rFont val="Tahoma"/>
            <family val="2"/>
          </rPr>
          <t>2o5's From Mobilization</t>
        </r>
      </text>
    </comment>
    <comment ref="Z3" authorId="2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>Enter US TR's Built in US Shipyards</t>
        </r>
      </text>
    </comment>
    <comment ref="T4" authorId="0">
      <text>
        <r>
          <rPr>
            <b/>
            <sz val="12"/>
            <rFont val="Arial"/>
            <family val="2"/>
          </rPr>
          <t xml:space="preserve">
2 Austrailian DD's</t>
        </r>
      </text>
    </comment>
  </commentList>
</comments>
</file>

<file path=xl/comments2.xml><?xml version="1.0" encoding="utf-8"?>
<comments xmlns="http://schemas.openxmlformats.org/spreadsheetml/2006/main">
  <authors>
    <author/>
    <author>Eric Scheulin</author>
  </authors>
  <commentList>
    <comment ref="K31" authorId="0">
      <text>
        <r>
          <rPr>
            <b/>
            <sz val="10"/>
            <rFont val="Arial"/>
            <family val="2"/>
          </rPr>
          <t>Value of Remaining Neutral Territories</t>
        </r>
      </text>
    </comment>
    <comment ref="A8" authorId="0">
      <text>
        <r>
          <rPr>
            <b/>
            <sz val="8"/>
            <rFont val="Arial"/>
            <family val="2"/>
          </rPr>
          <t>-Include Economic Oil Effects.
-New BRP base may not be negative. 
-IC's not included in growth</t>
        </r>
      </text>
    </comment>
    <comment ref="H8" authorId="0">
      <text>
        <r>
          <rPr>
            <sz val="10"/>
            <rFont val="Arial"/>
            <family val="0"/>
          </rPr>
          <t>Enter -60
When France
Surrenders</t>
        </r>
      </text>
    </comment>
    <comment ref="E6" authorId="0">
      <text>
        <r>
          <rPr>
            <b/>
            <sz val="10"/>
            <rFont val="Arial"/>
            <family val="2"/>
          </rPr>
          <t>Fill in IC's Below</t>
        </r>
      </text>
    </comment>
    <comment ref="G6" authorId="0">
      <text>
        <r>
          <rPr>
            <sz val="10"/>
            <rFont val="Arial"/>
            <family val="0"/>
          </rPr>
          <t>See Table at L32 for help</t>
        </r>
      </text>
    </comment>
    <comment ref="K7" authorId="0">
      <text>
        <r>
          <rPr>
            <sz val="8"/>
            <rFont val="Arial"/>
            <family val="2"/>
          </rPr>
          <t xml:space="preserve">If Growth is negative, only subtract deficit spending from Base.
</t>
        </r>
      </text>
    </comment>
    <comment ref="A10" authorId="0">
      <text>
        <r>
          <rPr>
            <sz val="8"/>
            <rFont val="Arial"/>
            <family val="2"/>
          </rPr>
          <t>This total will generate itself - it comes from the country tabulations at the bottom of the sheet.</t>
        </r>
      </text>
    </comment>
    <comment ref="A9" authorId="1">
      <text>
        <r>
          <rPr>
            <sz val="8"/>
            <rFont val="Tahoma"/>
            <family val="2"/>
          </rPr>
          <t>Calculated Automatically From Table below</t>
        </r>
      </text>
    </comment>
    <comment ref="A5" authorId="1">
      <text>
        <r>
          <rPr>
            <b/>
            <sz val="8"/>
            <rFont val="Tahoma"/>
            <family val="0"/>
          </rPr>
          <t>Only enter a value if:
Winter End of turn BRP level is negative and there was deficit spending.
[Enter a positive number]</t>
        </r>
      </text>
    </comment>
    <comment ref="K12" authorId="1">
      <text>
        <r>
          <rPr>
            <b/>
            <sz val="8"/>
            <rFont val="Tahoma"/>
            <family val="0"/>
          </rPr>
          <t xml:space="preserve">Copy VALUES only!!
</t>
        </r>
        <r>
          <rPr>
            <b/>
            <sz val="8"/>
            <color indexed="60"/>
            <rFont val="Tahoma"/>
            <family val="2"/>
          </rPr>
          <t>Do NOT paste formula's</t>
        </r>
      </text>
    </comment>
    <comment ref="D6" authorId="1">
      <text>
        <r>
          <rPr>
            <b/>
            <sz val="8"/>
            <rFont val="Tahoma"/>
            <family val="0"/>
          </rPr>
          <t>1 Mobilization Fa39
3 more Mobilizations</t>
        </r>
      </text>
    </comment>
    <comment ref="F95" authorId="1">
      <text>
        <r>
          <rPr>
            <b/>
            <sz val="8"/>
            <rFont val="Tahoma"/>
            <family val="0"/>
          </rPr>
          <t>London: 30
Birmingham: 15
Manchester: 15</t>
        </r>
      </text>
    </comment>
    <comment ref="D95" authorId="1">
      <text>
        <r>
          <rPr>
            <b/>
            <sz val="8"/>
            <rFont val="Tahoma"/>
            <family val="0"/>
          </rPr>
          <t>Tokyo: 30
Kagoshima: 15
Osaka: 15</t>
        </r>
      </text>
    </comment>
    <comment ref="C95" authorId="1">
      <text>
        <r>
          <rPr>
            <b/>
            <sz val="8"/>
            <rFont val="Tahoma"/>
            <family val="0"/>
          </rPr>
          <t>Rome: 20
Milan: 10
Genoa: 10</t>
        </r>
      </text>
    </comment>
    <comment ref="B95" authorId="1">
      <text>
        <r>
          <rPr>
            <b/>
            <sz val="8"/>
            <rFont val="Tahoma"/>
            <family val="0"/>
          </rPr>
          <t>Berlin: 50
Essen: 25
Cologne: 25
Leipzig: 25
Breslau: 25</t>
        </r>
      </text>
    </comment>
    <comment ref="A53" authorId="1">
      <text>
        <r>
          <rPr>
            <b/>
            <sz val="8"/>
            <rFont val="Tahoma"/>
            <family val="0"/>
          </rPr>
          <t>France may be worth more if France had BRP growth</t>
        </r>
      </text>
    </comment>
    <comment ref="F8" authorId="1">
      <text>
        <r>
          <rPr>
            <b/>
            <sz val="8"/>
            <rFont val="Tahoma"/>
            <family val="0"/>
          </rPr>
          <t xml:space="preserve">British part of base may not be negative.
Base includes Commonwealth Base of 40 BRPs.
</t>
        </r>
      </text>
    </comment>
    <comment ref="J81" authorId="1">
      <text>
        <r>
          <rPr>
            <b/>
            <sz val="8"/>
            <rFont val="Tahoma"/>
            <family val="0"/>
          </rPr>
          <t>Enter British BRP losses
1. Atlantic Transport SW Fine
2. Bombing of British KEA 
[Do NOT include BRP's losses from India, Australia, or Indian Ocean]</t>
        </r>
      </text>
    </comment>
  </commentList>
</comments>
</file>

<file path=xl/comments4.xml><?xml version="1.0" encoding="utf-8"?>
<comments xmlns="http://schemas.openxmlformats.org/spreadsheetml/2006/main">
  <authors>
    <author/>
    <author>Eric Scheulin</author>
  </authors>
  <commentList>
    <comment ref="A34" authorId="0">
      <text>
        <r>
          <rPr>
            <sz val="10"/>
            <rFont val="Arial"/>
            <family val="0"/>
          </rPr>
          <t>Berlin [National Redoubt] must be controlled or Atomic Marker.</t>
        </r>
      </text>
    </comment>
    <comment ref="A52" authorId="0">
      <text>
        <r>
          <rPr>
            <sz val="10"/>
            <rFont val="Arial"/>
            <family val="0"/>
          </rPr>
          <t>Rome must be controlled **OR**
No axis units in Africa including Epypt.</t>
        </r>
      </text>
    </comment>
    <comment ref="G1" authorId="1">
      <text>
        <r>
          <rPr>
            <b/>
            <sz val="8"/>
            <rFont val="Tahoma"/>
            <family val="0"/>
          </rPr>
          <t>&lt; 0.67 =-2
&lt; 0.75 =-1
&lt; 1.32 = 0
&gt; 1.33 = 1
&gt; 1.66 = 2
&gt; 2.00 = 3
&gt; 3.00 = 4</t>
        </r>
      </text>
    </comment>
    <comment ref="G2" authorId="1">
      <text>
        <r>
          <rPr>
            <b/>
            <sz val="8"/>
            <rFont val="Tahoma"/>
            <family val="0"/>
          </rPr>
          <t>Includeds Damaged ship reductions if entered on Naval Charts</t>
        </r>
      </text>
    </comment>
    <comment ref="G3" authorId="1">
      <text>
        <r>
          <rPr>
            <b/>
            <sz val="8"/>
            <rFont val="Tahoma"/>
            <family val="0"/>
          </rPr>
          <t>Includeds Damaged ship reductions if entered on Naval Charts</t>
        </r>
      </text>
    </comment>
    <comment ref="G4" authorId="1">
      <text>
        <r>
          <rPr>
            <b/>
            <sz val="8"/>
            <rFont val="Tahoma"/>
            <family val="0"/>
          </rPr>
          <t>Includeds Damaged ship reductions if entered on Naval Charts</t>
        </r>
      </text>
    </comment>
    <comment ref="G5" authorId="1">
      <text>
        <r>
          <rPr>
            <b/>
            <sz val="8"/>
            <rFont val="Tahoma"/>
            <family val="0"/>
          </rPr>
          <t>Factors
Included Australian</t>
        </r>
      </text>
    </comment>
    <comment ref="G6" authorId="1">
      <text>
        <r>
          <rPr>
            <b/>
            <sz val="8"/>
            <rFont val="Tahoma"/>
            <family val="0"/>
          </rPr>
          <t>If US at WAR</t>
        </r>
      </text>
    </comment>
    <comment ref="G7" authorId="1">
      <text>
        <r>
          <rPr>
            <b/>
            <sz val="8"/>
            <rFont val="Tahoma"/>
            <family val="0"/>
          </rPr>
          <t>If Russia at War</t>
        </r>
      </text>
    </comment>
    <comment ref="G8" authorId="1">
      <text>
        <r>
          <rPr>
            <b/>
            <sz val="8"/>
            <rFont val="Tahoma"/>
            <family val="0"/>
          </rPr>
          <t>If Assoc/Allied</t>
        </r>
      </text>
    </comment>
    <comment ref="G9" authorId="1">
      <text>
        <r>
          <rPr>
            <b/>
            <sz val="8"/>
            <rFont val="Tahoma"/>
            <family val="0"/>
          </rPr>
          <t>If Assoc/Allied</t>
        </r>
      </text>
    </comment>
    <comment ref="G16" authorId="1">
      <text>
        <r>
          <rPr>
            <b/>
            <sz val="8"/>
            <rFont val="Tahoma"/>
            <family val="0"/>
          </rPr>
          <t>If at WAR</t>
        </r>
      </text>
    </comment>
    <comment ref="G17" authorId="1">
      <text>
        <r>
          <rPr>
            <b/>
            <sz val="8"/>
            <rFont val="Tahoma"/>
            <family val="0"/>
          </rPr>
          <t>If at WAR</t>
        </r>
      </text>
    </comment>
    <comment ref="G18" authorId="1">
      <text>
        <r>
          <rPr>
            <b/>
            <sz val="8"/>
            <rFont val="Tahoma"/>
            <family val="0"/>
          </rPr>
          <t>If at WAR</t>
        </r>
      </text>
    </comment>
  </commentList>
</comments>
</file>

<file path=xl/comments5.xml><?xml version="1.0" encoding="utf-8"?>
<comments xmlns="http://schemas.openxmlformats.org/spreadsheetml/2006/main">
  <authors>
    <author>Eric Scheulin</author>
  </authors>
  <commentList>
    <comment ref="U4" authorId="0">
      <text>
        <r>
          <rPr>
            <b/>
            <sz val="8"/>
            <rFont val="Tahoma"/>
            <family val="0"/>
          </rPr>
          <t>Input the starting Transport level</t>
        </r>
      </text>
    </comment>
  </commentList>
</comments>
</file>

<file path=xl/sharedStrings.xml><?xml version="1.0" encoding="utf-8"?>
<sst xmlns="http://schemas.openxmlformats.org/spreadsheetml/2006/main" count="7882" uniqueCount="1591">
  <si>
    <t>The U.S. mobilizes 120 BRPs of units, at the rate of 20 BRPs per turn.</t>
  </si>
  <si>
    <t xml:space="preserve">U.S. declaration of war against the European Axis allowed. </t>
  </si>
  <si>
    <t>China adds one AAF to its force pool (the Flying Tigers).</t>
  </si>
  <si>
    <t>U.S. may grant five BRPs each turn to China.</t>
  </si>
  <si>
    <t>2AAF and 3 additional infantry factors to Pearl Harbor.</t>
  </si>
  <si>
    <t>The U.S. must deploy Pacific Fleet to Pearl Harbor</t>
  </si>
  <si>
    <t>U.S. may grant ten BRPs each turn to China.</t>
  </si>
  <si>
    <t xml:space="preserve">2nd Chinese Flying Tiger AAF added. The U.S. mobilizes 20 BRPs of units. </t>
  </si>
  <si>
    <t>The U.S. may impose an oil embargo on Japan (33.45211).</t>
  </si>
  <si>
    <t xml:space="preserve">The U.S. 'MAY' deploy two AAF from the U.S. to Lingayen (Philippines). </t>
  </si>
  <si>
    <t xml:space="preserve">The U.S. may deploy an additional three infantry factors to any </t>
  </si>
  <si>
    <t>American-controlled territories in the Pacific.</t>
  </si>
  <si>
    <t>American forces in the Far East put on alert.</t>
  </si>
  <si>
    <t>Japanese and American submarines may deploy to the Pacific SW box.</t>
  </si>
  <si>
    <t xml:space="preserve"> The U.S. mobilizes 20 BRPs of units.</t>
  </si>
  <si>
    <t xml:space="preserve"> and redeploy whatever forces it wishes to areas it controls.</t>
  </si>
  <si>
    <t>The U.S. may ignore deployment limits in the Far East</t>
  </si>
  <si>
    <t xml:space="preserve">U.S. declaration of war against Japan allowed. </t>
  </si>
  <si>
    <t xml:space="preserve">Tension Results     </t>
  </si>
  <si>
    <t>The U.S. may construct US CVEs, using the US naval air training level.</t>
  </si>
  <si>
    <t xml:space="preserve">The Western Allies may construct forts.  The U.S. may place airbases. </t>
  </si>
  <si>
    <t xml:space="preserve"> The U.S. and Japan may accelerate or defer Pacific naval construction </t>
  </si>
  <si>
    <t>US and Japanese DD's may be converted to ASW (U.S. only) or transports,</t>
  </si>
  <si>
    <t>at three DD's to one ASW or transport per turn (24.24).</t>
  </si>
  <si>
    <t xml:space="preserve">Russia constructs an IC and mobilizes 10 BRPs of units in the current </t>
  </si>
  <si>
    <t xml:space="preserve">alert. Russia is no longer impaired during the first turn of a German invasion. </t>
  </si>
  <si>
    <t>Russia constructs an IC and mobilizes 10 BRPs of units in the current turn</t>
  </si>
  <si>
    <t xml:space="preserve">and another 10 BRPs of units in the next turn. Russia may declare war on </t>
  </si>
  <si>
    <t xml:space="preserve"> US DD's in the Atlantic U.S. box may be converted into ASW or transports.</t>
  </si>
  <si>
    <t>By: Eric Scheulin</t>
  </si>
  <si>
    <t>UK</t>
  </si>
  <si>
    <t>USA</t>
  </si>
  <si>
    <t>+Mobil / -Econ loss</t>
  </si>
  <si>
    <t>BRP from Minors</t>
  </si>
  <si>
    <t>Declarations of War</t>
  </si>
  <si>
    <t>Partisan Losses</t>
  </si>
  <si>
    <t>BRP Grants</t>
  </si>
  <si>
    <t>SW Losses</t>
  </si>
  <si>
    <t>Italy</t>
  </si>
  <si>
    <t>Japan</t>
  </si>
  <si>
    <t>3x3</t>
  </si>
  <si>
    <t>2x3</t>
  </si>
  <si>
    <t>1x3</t>
  </si>
  <si>
    <t>Replmt</t>
  </si>
  <si>
    <t>5o6</t>
  </si>
  <si>
    <t>1o3</t>
  </si>
  <si>
    <t>4o6</t>
  </si>
  <si>
    <t>2o5</t>
  </si>
  <si>
    <t>2o3</t>
  </si>
  <si>
    <t>Vichy 3o5</t>
  </si>
  <si>
    <t>3o3</t>
  </si>
  <si>
    <t>2o6</t>
  </si>
  <si>
    <t>AAF</t>
  </si>
  <si>
    <t>NAS</t>
  </si>
  <si>
    <t>Subs</t>
  </si>
  <si>
    <t>Partisan</t>
  </si>
  <si>
    <t>Britain</t>
  </si>
  <si>
    <t>France</t>
  </si>
  <si>
    <t>China</t>
  </si>
  <si>
    <t>3x4/3x2</t>
  </si>
  <si>
    <t>3x3/3x2</t>
  </si>
  <si>
    <t>2x3/2x2</t>
  </si>
  <si>
    <t>2x2</t>
  </si>
  <si>
    <t>1x3/1x2/ Replmt</t>
  </si>
  <si>
    <t>1x3/1x2</t>
  </si>
  <si>
    <t>3o5</t>
  </si>
  <si>
    <t>4o5</t>
  </si>
  <si>
    <t>Flying Tiger</t>
  </si>
  <si>
    <t>Ship Building</t>
  </si>
  <si>
    <t>5o5</t>
  </si>
  <si>
    <t>ASW</t>
  </si>
  <si>
    <t>CVL</t>
  </si>
  <si>
    <t>DD</t>
  </si>
  <si>
    <t>Free Partisan</t>
  </si>
  <si>
    <t xml:space="preserve">   YSS Computations</t>
  </si>
  <si>
    <t>Country</t>
  </si>
  <si>
    <t>Ger</t>
  </si>
  <si>
    <t>Jap</t>
  </si>
  <si>
    <t>Chi</t>
  </si>
  <si>
    <t>Rus</t>
  </si>
  <si>
    <t>UK</t>
  </si>
  <si>
    <t>USA</t>
  </si>
  <si>
    <t>Fra</t>
  </si>
  <si>
    <t>1939 Starting Base</t>
  </si>
  <si>
    <t xml:space="preserve">    Enter US-Axis Tensions</t>
  </si>
  <si>
    <t xml:space="preserve">    Enter US-Japan Tensions</t>
  </si>
  <si>
    <t>Total Mobilizations</t>
  </si>
  <si>
    <t>&lt;-------</t>
  </si>
  <si>
    <t>BRP Growth/loss</t>
  </si>
  <si>
    <t>Key Economic Area Losses</t>
  </si>
  <si>
    <t>New BRP Base</t>
  </si>
  <si>
    <t>TOTAL BRPs</t>
  </si>
  <si>
    <t>Russia</t>
  </si>
  <si>
    <t>RP Levels At YSS</t>
  </si>
  <si>
    <t>Poland 20 BRP</t>
  </si>
  <si>
    <t>Netherland 10 BRP</t>
  </si>
  <si>
    <t>US Tension</t>
  </si>
  <si>
    <t>Value</t>
  </si>
  <si>
    <t>ATL</t>
  </si>
  <si>
    <t>PAC</t>
  </si>
  <si>
    <t>Belgium 15 BRP</t>
  </si>
  <si>
    <t>Luxembourg 5 BRP</t>
  </si>
  <si>
    <t>Fa40</t>
  </si>
  <si>
    <t>Fa41</t>
  </si>
  <si>
    <t>Denmark 10 BRP</t>
  </si>
  <si>
    <t>Wi41</t>
  </si>
  <si>
    <t>Norway 10 BRP</t>
  </si>
  <si>
    <t>Sm41</t>
  </si>
  <si>
    <t>Sp42</t>
  </si>
  <si>
    <t>Hungary 10 BRP</t>
  </si>
  <si>
    <t>Fa41</t>
  </si>
  <si>
    <t>Sm42</t>
  </si>
  <si>
    <t>Rumania 10 BRP</t>
  </si>
  <si>
    <t>Wi41</t>
  </si>
  <si>
    <t>Fa42</t>
  </si>
  <si>
    <t>Sp42</t>
  </si>
  <si>
    <t>Wi42</t>
  </si>
  <si>
    <t>Bulgaria 10 BRP</t>
  </si>
  <si>
    <t>Sm42</t>
  </si>
  <si>
    <t>Sp43</t>
  </si>
  <si>
    <t>Yugoslavia 20 BRP</t>
  </si>
  <si>
    <t>Fa42</t>
  </si>
  <si>
    <t>Sm43</t>
  </si>
  <si>
    <t>Greece 10 BRP</t>
  </si>
  <si>
    <t>Wi42</t>
  </si>
  <si>
    <t>Fa43</t>
  </si>
  <si>
    <t>Finland 5 BRP</t>
  </si>
  <si>
    <t>Sp43</t>
  </si>
  <si>
    <t>Wi43</t>
  </si>
  <si>
    <t>Finish Border 5 BRP</t>
  </si>
  <si>
    <t>Sm43</t>
  </si>
  <si>
    <t>Sp44</t>
  </si>
  <si>
    <t>East Poland 10 BRP</t>
  </si>
  <si>
    <t>Baltic States 15 BRP</t>
  </si>
  <si>
    <t>Sweden 15 BRP</t>
  </si>
  <si>
    <t xml:space="preserve">Spain 30 BRP   </t>
  </si>
  <si>
    <t>Portugal 5 BRP</t>
  </si>
  <si>
    <t>Turkey 30 BRP</t>
  </si>
  <si>
    <t>Persia</t>
  </si>
  <si>
    <t>Ireland</t>
  </si>
  <si>
    <t>France 40 BRP (Paris)</t>
  </si>
  <si>
    <t>Econ</t>
  </si>
  <si>
    <t>Marseilles 10 BRP</t>
  </si>
  <si>
    <t>Lyon 10 BRP</t>
  </si>
  <si>
    <t>Algeria 5 BRP</t>
  </si>
  <si>
    <t>Morocco 5 BRP</t>
  </si>
  <si>
    <t>Tunisia 5 BRP</t>
  </si>
  <si>
    <t>Lebanon/Syria 5 BRP</t>
  </si>
  <si>
    <t>Libya 5 BRP</t>
  </si>
  <si>
    <t>Albania 5 BRP</t>
  </si>
  <si>
    <t>Egypt 5 BRP</t>
  </si>
  <si>
    <t>Palestine 5 BRP</t>
  </si>
  <si>
    <t>Ukraine 10 BRP</t>
  </si>
  <si>
    <t>Russian  Interest 10 BRP</t>
  </si>
  <si>
    <t>Canada 10 BRP</t>
  </si>
  <si>
    <t>South Africa 10 BRP</t>
  </si>
  <si>
    <t>Austrailia 10 BRP</t>
  </si>
  <si>
    <t>India 10 BRP</t>
  </si>
  <si>
    <t>Dacca 5 BRP</t>
  </si>
  <si>
    <t>Calcutta 5 BRP</t>
  </si>
  <si>
    <t>Hong Kong 5 BRP</t>
  </si>
  <si>
    <t>Singapore 5 BRP</t>
  </si>
  <si>
    <t>Burma 10 BRP</t>
  </si>
  <si>
    <t>Malaya 10 BRP</t>
  </si>
  <si>
    <t>Korea 10 BRP</t>
  </si>
  <si>
    <t>Formosa 5 BRP</t>
  </si>
  <si>
    <t>Mukden 10 BRP</t>
  </si>
  <si>
    <t>Harbin 10 BRP</t>
  </si>
  <si>
    <t>Peking 5 BRP</t>
  </si>
  <si>
    <t>Shanghai 5 BRP</t>
  </si>
  <si>
    <t>Nanking 5 BRP</t>
  </si>
  <si>
    <t>Canton 5 BRP</t>
  </si>
  <si>
    <t>Chungking 5 BRP</t>
  </si>
  <si>
    <t>Yenan 5 BRP</t>
  </si>
  <si>
    <t>Phillipines 10 BRP</t>
  </si>
  <si>
    <t>Sumatra 10 BRP</t>
  </si>
  <si>
    <t>Java 10 BRP</t>
  </si>
  <si>
    <t>Borneo 10 BRP</t>
  </si>
  <si>
    <t>Thailand 10 BRP</t>
  </si>
  <si>
    <t>Indo-China 10 BRP</t>
  </si>
  <si>
    <t>Vladivostok 10 BRP</t>
  </si>
  <si>
    <t>Irkutsk 10 BRP</t>
  </si>
  <si>
    <t>Loss of Econ Area</t>
  </si>
  <si>
    <t>IC 8  (Kuibyshev)             [M10]</t>
  </si>
  <si>
    <t>IC  9 (Sverdlovsk)            [M20]</t>
  </si>
  <si>
    <t>IC 10 (Magnitogorsk)      [M30]</t>
  </si>
  <si>
    <t>IC 11                                   [M40]</t>
  </si>
  <si>
    <t>IC 12                                   [M50]</t>
  </si>
  <si>
    <t>IC 13    [Production]</t>
  </si>
  <si>
    <t>Tensions</t>
  </si>
  <si>
    <t>US - AXIS</t>
  </si>
  <si>
    <t>US - JAPAN</t>
  </si>
  <si>
    <t>RUS - German</t>
  </si>
  <si>
    <t>Start</t>
  </si>
  <si>
    <t>Start</t>
  </si>
  <si>
    <t>Start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</si>
  <si>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</si>
  <si>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</si>
  <si>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</si>
  <si>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</si>
  <si>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</si>
  <si>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</si>
  <si>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</si>
  <si>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Russia DOW Baltics</t>
  </si>
  <si>
    <t>3 Factor Ship</t>
  </si>
  <si>
    <t>DP Axis</t>
  </si>
  <si>
    <t xml:space="preserve"> </t>
  </si>
  <si>
    <t>DP WA</t>
  </si>
  <si>
    <t>DP Axis</t>
  </si>
  <si>
    <t>Russia in E. Poland</t>
  </si>
  <si>
    <t>DP WA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</si>
  <si>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</si>
  <si>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</si>
  <si>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</si>
  <si>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</si>
  <si>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</si>
  <si>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</si>
  <si>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</si>
  <si>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Wi39</t>
  </si>
  <si>
    <t>Wi39</t>
  </si>
  <si>
    <t>Wi39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</si>
  <si>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</si>
  <si>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</si>
  <si>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</si>
  <si>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</si>
  <si>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</si>
  <si>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</si>
  <si>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</si>
  <si>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East Poland</t>
  </si>
  <si>
    <t>Rus DOW Baltics States</t>
  </si>
  <si>
    <t xml:space="preserve"> 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</si>
  <si>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</si>
  <si>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</si>
  <si>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</si>
  <si>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</si>
  <si>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</si>
  <si>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</si>
  <si>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</si>
  <si>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Sp40</t>
  </si>
  <si>
    <t>Sp40</t>
  </si>
  <si>
    <t>Sp40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</si>
  <si>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</si>
  <si>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</si>
  <si>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</si>
  <si>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</si>
  <si>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</si>
  <si>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</si>
  <si>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</si>
  <si>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 xml:space="preserve"> </t>
  </si>
  <si>
    <t xml:space="preserve"> </t>
  </si>
  <si>
    <t>DP Axis</t>
  </si>
  <si>
    <t>DP Axis</t>
  </si>
  <si>
    <t>DP Allied</t>
  </si>
  <si>
    <t>DP WA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</si>
  <si>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</si>
  <si>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</si>
  <si>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</si>
  <si>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</si>
  <si>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</si>
  <si>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</si>
  <si>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</si>
  <si>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M10</t>
  </si>
  <si>
    <t>Sm40</t>
  </si>
  <si>
    <t>Sm40</t>
  </si>
  <si>
    <t>Sm40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</si>
  <si>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</si>
  <si>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</si>
  <si>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</si>
  <si>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</si>
  <si>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</si>
  <si>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</si>
  <si>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</si>
  <si>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Italy DOW France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</si>
  <si>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</si>
  <si>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</si>
  <si>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</si>
  <si>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</si>
  <si>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</si>
  <si>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</si>
  <si>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</si>
  <si>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Fa40</t>
  </si>
  <si>
    <t>Fa40</t>
  </si>
  <si>
    <t>Fa40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</si>
  <si>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</si>
  <si>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</si>
  <si>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</si>
  <si>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</si>
  <si>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</si>
  <si>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</si>
  <si>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</si>
  <si>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</si>
  <si>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</si>
  <si>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Paris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</si>
  <si>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</si>
  <si>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</si>
  <si>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</si>
  <si>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</si>
  <si>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</si>
  <si>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</si>
  <si>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</si>
  <si>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M10</t>
  </si>
  <si>
    <t>M10</t>
  </si>
  <si>
    <t>Wi40</t>
  </si>
  <si>
    <t>Wi40</t>
  </si>
  <si>
    <t>Wi40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</si>
  <si>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</si>
  <si>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</si>
  <si>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</si>
  <si>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</si>
  <si>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</si>
  <si>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</si>
  <si>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</si>
  <si>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</si>
  <si>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</si>
  <si>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Balkan</t>
  </si>
  <si>
    <t>Balkan Hexs Hungary</t>
  </si>
  <si>
    <t>Balkan hexes Bulgaria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</si>
  <si>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</si>
  <si>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</si>
  <si>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</si>
  <si>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</si>
  <si>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</si>
  <si>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</si>
  <si>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</si>
  <si>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M15</t>
  </si>
  <si>
    <t>Sp41</t>
  </si>
  <si>
    <t>Sp41</t>
  </si>
  <si>
    <t>Sp41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</si>
  <si>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</si>
  <si>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</si>
  <si>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</si>
  <si>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</si>
  <si>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</si>
  <si>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</si>
  <si>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</si>
  <si>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</si>
  <si>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</si>
  <si>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3 Factor Ship</t>
  </si>
  <si>
    <t>Balkan</t>
  </si>
  <si>
    <t>DP Axis</t>
  </si>
  <si>
    <t>DP WA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</si>
  <si>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</si>
  <si>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</si>
  <si>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</si>
  <si>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</si>
  <si>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</si>
  <si>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</si>
  <si>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</si>
  <si>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M20</t>
  </si>
  <si>
    <t>Sm 41</t>
  </si>
  <si>
    <t>Sm 41</t>
  </si>
  <si>
    <t>Sm 41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</si>
  <si>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</si>
  <si>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</si>
  <si>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</si>
  <si>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</si>
  <si>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</si>
  <si>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</si>
  <si>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</si>
  <si>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</si>
  <si>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</si>
  <si>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3 Factor Ship</t>
  </si>
  <si>
    <t>Balkan</t>
  </si>
  <si>
    <t>DP's Axis</t>
  </si>
  <si>
    <t>DP's Allied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</si>
  <si>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</si>
  <si>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</si>
  <si>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</si>
  <si>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</si>
  <si>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</si>
  <si>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</si>
  <si>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</si>
  <si>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M30</t>
  </si>
  <si>
    <t>M25</t>
  </si>
  <si>
    <t>Fa 41</t>
  </si>
  <si>
    <t>Fa 41</t>
  </si>
  <si>
    <t>Fa 41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</si>
  <si>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</si>
  <si>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</si>
  <si>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</si>
  <si>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</si>
  <si>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</si>
  <si>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</si>
  <si>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</si>
  <si>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</si>
  <si>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</si>
  <si>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Oil Embargo</t>
  </si>
  <si>
    <t>DP's</t>
  </si>
  <si>
    <t>Indo- China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</si>
  <si>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</si>
  <si>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</si>
  <si>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</si>
  <si>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</si>
  <si>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</si>
  <si>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</si>
  <si>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</si>
  <si>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M30</t>
  </si>
  <si>
    <t>Wi 41</t>
  </si>
  <si>
    <t>Wi 41</t>
  </si>
  <si>
    <t>Wi 41</t>
  </si>
  <si>
    <t xml:space="preserve">Turn </t>
  </si>
  <si>
    <t xml:space="preserve">Turn </t>
  </si>
  <si>
    <t xml:space="preserve">Turn </t>
  </si>
  <si>
    <t>Prw@War</t>
  </si>
  <si>
    <t>Oil Embargo</t>
  </si>
  <si>
    <t>Prw@War</t>
  </si>
  <si>
    <t>Indo- China</t>
  </si>
  <si>
    <t>Mobilize</t>
  </si>
  <si>
    <t>Mobilize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</si>
  <si>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</si>
  <si>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</si>
  <si>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</si>
  <si>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</si>
  <si>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</si>
  <si>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</si>
  <si>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</si>
  <si>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M35</t>
  </si>
  <si>
    <t>Sp42</t>
  </si>
  <si>
    <t>Sp42</t>
  </si>
  <si>
    <t>Sp42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</si>
  <si>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</si>
  <si>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</si>
  <si>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</si>
  <si>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</si>
  <si>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</si>
  <si>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</si>
  <si>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</si>
  <si>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</si>
  <si>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</si>
  <si>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DP Axis</t>
  </si>
  <si>
    <t>Oil Embargo</t>
  </si>
  <si>
    <t>Balkan</t>
  </si>
  <si>
    <t>DP WA</t>
  </si>
  <si>
    <t>Indo- China</t>
  </si>
  <si>
    <t>DOW</t>
  </si>
  <si>
    <t>DP Axis</t>
  </si>
  <si>
    <t>DP WA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</si>
  <si>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</si>
  <si>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</si>
  <si>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</si>
  <si>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</si>
  <si>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</si>
  <si>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</si>
  <si>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</si>
  <si>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M40</t>
  </si>
  <si>
    <t>Sm 42</t>
  </si>
  <si>
    <t>Sm 42</t>
  </si>
  <si>
    <t>Sm 42</t>
  </si>
  <si>
    <t xml:space="preserve">Turn </t>
  </si>
  <si>
    <t xml:space="preserve">Turn </t>
  </si>
  <si>
    <t xml:space="preserve">Turn </t>
  </si>
  <si>
    <t>Prw@War</t>
  </si>
  <si>
    <t>Offensives</t>
  </si>
  <si>
    <t>Prw@War</t>
  </si>
  <si>
    <t xml:space="preserve">Offensives   </t>
  </si>
  <si>
    <t>Mobilize</t>
  </si>
  <si>
    <t>Mobilize</t>
  </si>
  <si>
    <t>Axis Gains in Med</t>
  </si>
  <si>
    <t>Balkan</t>
  </si>
  <si>
    <t>Transports</t>
  </si>
  <si>
    <t>TOTAL at end of turn    ======&gt;</t>
  </si>
  <si>
    <t>TOTAL at end of turn    ======&gt;</t>
  </si>
  <si>
    <t>TOTAL at end of turn    ======&gt;</t>
  </si>
  <si>
    <t>Die Roll +-</t>
  </si>
  <si>
    <t>Die Roll +-</t>
  </si>
  <si>
    <t>EFFECTIVE TENSIONS</t>
  </si>
  <si>
    <t>EFFECTIVE TENSIONS</t>
  </si>
  <si>
    <t>Japanese Resistance</t>
  </si>
  <si>
    <t>GERMANY</t>
  </si>
  <si>
    <t>BRITAIN</t>
  </si>
  <si>
    <t>RUSSIA</t>
  </si>
  <si>
    <t>Basic Level</t>
  </si>
  <si>
    <t>Basic allotment</t>
  </si>
  <si>
    <t>Basic allotment</t>
  </si>
  <si>
    <t>Basic allotment</t>
  </si>
  <si>
    <t>Japanese Pacific Front Objectives [1/2 roundup]</t>
  </si>
  <si>
    <t>BRPs (+1 per 100)                                   -&gt;</t>
  </si>
  <si>
    <t>BRPs (+1 per 100)                                -&gt;</t>
  </si>
  <si>
    <t>BRPs (+1 per 100)                               -&gt;</t>
  </si>
  <si>
    <t>Singapore [+1]</t>
  </si>
  <si>
    <t>Axis control of Paris (+2)</t>
  </si>
  <si>
    <t>W. Allied control of Warsaw (+1)</t>
  </si>
  <si>
    <t>Russian control of Helsinki (+1)</t>
  </si>
  <si>
    <t>Manila  [+1]</t>
  </si>
  <si>
    <t>Axis control of London (+1)</t>
  </si>
  <si>
    <t>W. Allied control of Rome (+1)</t>
  </si>
  <si>
    <t>Russian control of Riga (+1)</t>
  </si>
  <si>
    <t>Chungking  [+1]</t>
  </si>
  <si>
    <t>Axis control of Warsaw (+1)</t>
  </si>
  <si>
    <t>W. Allied control of Oslo (+1)</t>
  </si>
  <si>
    <t>Russian control of Stockholm (+1)</t>
  </si>
  <si>
    <t>Calcutta  [+1], Daca [+1], Colombo [+1]</t>
  </si>
  <si>
    <t>Axis control of Moscow (+1)</t>
  </si>
  <si>
    <t>W. Allied control of Madrid (+1)</t>
  </si>
  <si>
    <t>Russian control of Copenhagen (+1)</t>
  </si>
  <si>
    <t>Cairns  [+1], Darwin [+1]</t>
  </si>
  <si>
    <t>Axis control of Leningrad (+1)</t>
  </si>
  <si>
    <t>W. Allied control of all cities in Africa (+1)</t>
  </si>
  <si>
    <t>Russian control of Budapest (+1)</t>
  </si>
  <si>
    <t>Valdivostok  [+1], Irkutsk [+1]</t>
  </si>
  <si>
    <t>Axis control of Stalingrad (+1)</t>
  </si>
  <si>
    <t>W. Allied control of a German objective hex (+1 ea.)</t>
  </si>
  <si>
    <t>Russian control of Bucharest (+1)</t>
  </si>
  <si>
    <t>Each Hawaiian Island [+1 each]</t>
  </si>
  <si>
    <t>Axis control of Grozny (+1)</t>
  </si>
  <si>
    <t>W. Allied control of Paris after Fall of France (+1)</t>
  </si>
  <si>
    <t>Russian control of Sofia (+1)</t>
  </si>
  <si>
    <t>Each Aleutian Island [+1 each]</t>
  </si>
  <si>
    <t>Axis control of Brussels/Hague/Lux (+1)</t>
  </si>
  <si>
    <t>W. Allied control of Antwerp/Brussels/Hague/Lux (+1)</t>
  </si>
  <si>
    <t>Russian control of Belgrade (+1)</t>
  </si>
  <si>
    <t>Austrailia Or India Surrendered [+2 each]</t>
  </si>
  <si>
    <t>Axis control of Copenhagen AND Oslo (+1)</t>
  </si>
  <si>
    <t>W. Allied control of Genoa/Trieste/Milan/Venice (+1)</t>
  </si>
  <si>
    <t>Russian control of Athens (+1)</t>
  </si>
  <si>
    <r>
      <t xml:space="preserve">Tokyo </t>
    </r>
    <r>
      <rPr>
        <sz val="7.6"/>
        <color indexed="34"/>
        <rFont val="Arial"/>
        <family val="2"/>
      </rPr>
      <t>[-3]</t>
    </r>
  </si>
  <si>
    <t>Axis control of Madrid (+1)</t>
  </si>
  <si>
    <t>W. Allied control of Athens +1, Belgrade +1</t>
  </si>
  <si>
    <t>Russian control of Warsaw (+2)</t>
  </si>
  <si>
    <r>
      <t xml:space="preserve">Kagoshima </t>
    </r>
    <r>
      <rPr>
        <sz val="7.6"/>
        <color indexed="34"/>
        <rFont val="Arial"/>
        <family val="2"/>
      </rPr>
      <t>[-2]</t>
    </r>
  </si>
  <si>
    <t>Axis control of all Budapest/Bucharest/Sofia (+1)</t>
  </si>
  <si>
    <t>Firestorms by British prior year [+#]</t>
  </si>
  <si>
    <t>Russian control of Ankara/Istanbul/Izmir (+2)</t>
  </si>
  <si>
    <r>
      <t xml:space="preserve">Osaka </t>
    </r>
    <r>
      <rPr>
        <sz val="7.6"/>
        <color indexed="34"/>
        <rFont val="Arial"/>
        <family val="2"/>
      </rPr>
      <t>[-2]</t>
    </r>
  </si>
  <si>
    <t>Axis control of all Belgrade (+1)</t>
  </si>
  <si>
    <r>
      <t xml:space="preserve">Axis control of London </t>
    </r>
    <r>
      <rPr>
        <sz val="7.6"/>
        <color indexed="34"/>
        <rFont val="Arial"/>
        <family val="2"/>
      </rPr>
      <t>(-2)</t>
    </r>
  </si>
  <si>
    <t>Russian control of a German objective (+1 ea)</t>
  </si>
  <si>
    <r>
      <t xml:space="preserve">Each non-objective hex in Japan </t>
    </r>
    <r>
      <rPr>
        <sz val="7.6"/>
        <color indexed="34"/>
        <rFont val="Arial"/>
        <family val="2"/>
      </rPr>
      <t>[-1]</t>
    </r>
  </si>
  <si>
    <t>Axis control of all Riga, Helsinki, Stockholm (+1)</t>
  </si>
  <si>
    <r>
      <t xml:space="preserve">Axis control of Manchester </t>
    </r>
    <r>
      <rPr>
        <sz val="7.6"/>
        <color indexed="34"/>
        <rFont val="Arial"/>
        <family val="2"/>
      </rPr>
      <t>(-1)</t>
    </r>
    <r>
      <rPr>
        <sz val="7.6"/>
        <color indexed="8"/>
        <rFont val="Arial"/>
        <family val="2"/>
      </rPr>
      <t xml:space="preserve">, Birmingham </t>
    </r>
    <r>
      <rPr>
        <sz val="7.6"/>
        <color indexed="34"/>
        <rFont val="Arial"/>
        <family val="2"/>
      </rPr>
      <t>(-1)</t>
    </r>
  </si>
  <si>
    <t>Russian control of Mukden (+1)</t>
  </si>
  <si>
    <r>
      <t xml:space="preserve">Peking / Shanghai / Nanking / Canton </t>
    </r>
    <r>
      <rPr>
        <sz val="7.6"/>
        <color indexed="34"/>
        <rFont val="Arial"/>
        <family val="2"/>
      </rPr>
      <t>[-1 each]</t>
    </r>
  </si>
  <si>
    <t>Axis control of all Ankara, Istanbul,Izmir (+1)</t>
  </si>
  <si>
    <r>
      <t xml:space="preserve">Axis control of 1+ hexes on Britain </t>
    </r>
    <r>
      <rPr>
        <sz val="7.6"/>
        <color indexed="34"/>
        <rFont val="Arial"/>
        <family val="2"/>
      </rPr>
      <t>(-1)</t>
    </r>
  </si>
  <si>
    <t>Russian control of Harbin (+1)</t>
  </si>
  <si>
    <r>
      <t>Harbin / Mukden / Seoul / Okinawa</t>
    </r>
    <r>
      <rPr>
        <sz val="7.6"/>
        <color indexed="34"/>
        <rFont val="Arial"/>
        <family val="2"/>
      </rPr>
      <t xml:space="preserve"> [-1 each]</t>
    </r>
  </si>
  <si>
    <t>Axis control of Two or more hexes in Britain (+1)</t>
  </si>
  <si>
    <r>
      <t xml:space="preserve">Axis control of Alexandria OR Suez </t>
    </r>
    <r>
      <rPr>
        <sz val="7.6"/>
        <color indexed="34"/>
        <rFont val="Arial"/>
        <family val="2"/>
      </rPr>
      <t>(-1)</t>
    </r>
  </si>
  <si>
    <t>Russian control of Seoul (+1)</t>
  </si>
  <si>
    <r>
      <t xml:space="preserve">Atomic Attacks </t>
    </r>
    <r>
      <rPr>
        <sz val="7.6"/>
        <color indexed="34"/>
        <rFont val="Arial"/>
        <family val="2"/>
      </rPr>
      <t>[-2] + [-3] + [-4]</t>
    </r>
  </si>
  <si>
    <t>Repulsion of Allied France invasion (+1)</t>
  </si>
  <si>
    <r>
      <t xml:space="preserve">Axis control of Baghdad </t>
    </r>
    <r>
      <rPr>
        <sz val="7.6"/>
        <color indexed="34"/>
        <rFont val="Arial"/>
        <family val="2"/>
      </rPr>
      <t>(-1)</t>
    </r>
    <r>
      <rPr>
        <sz val="7.6"/>
        <color indexed="8"/>
        <rFont val="Arial"/>
        <family val="2"/>
      </rPr>
      <t xml:space="preserve">, Gibraltar </t>
    </r>
    <r>
      <rPr>
        <sz val="7.6"/>
        <color indexed="34"/>
        <rFont val="Arial"/>
        <family val="2"/>
      </rPr>
      <t>(-1)</t>
    </r>
  </si>
  <si>
    <t>Russian control of a Chinese objective (+1 ea)</t>
  </si>
  <si>
    <r>
      <t xml:space="preserve">Atomic Markers </t>
    </r>
    <r>
      <rPr>
        <sz val="7.6"/>
        <color indexed="34"/>
        <rFont val="Arial"/>
        <family val="2"/>
      </rPr>
      <t>[-2 each]</t>
    </r>
  </si>
  <si>
    <t>German Atomic Attack (+1) each</t>
  </si>
  <si>
    <t>TOTAL</t>
  </si>
  <si>
    <r>
      <t xml:space="preserve">Axis control of Moscow </t>
    </r>
    <r>
      <rPr>
        <sz val="7.6"/>
        <color indexed="34"/>
        <rFont val="Arial"/>
        <family val="2"/>
      </rPr>
      <t>(-2)</t>
    </r>
  </si>
  <si>
    <r>
      <t xml:space="preserve">Firestorms cumlative </t>
    </r>
    <r>
      <rPr>
        <sz val="7.6"/>
        <color indexed="34"/>
        <rFont val="Arial"/>
        <family val="2"/>
      </rPr>
      <t>[-1 each]</t>
    </r>
  </si>
  <si>
    <t>Each Firestorm in previous year (+1 ea)</t>
  </si>
  <si>
    <t>USA</t>
  </si>
  <si>
    <r>
      <t xml:space="preserve">Axis control of Leningrad </t>
    </r>
    <r>
      <rPr>
        <sz val="7.6"/>
        <color indexed="34"/>
        <rFont val="Arial"/>
        <family val="2"/>
      </rPr>
      <t>(-1)</t>
    </r>
  </si>
  <si>
    <r>
      <t>Each Oil Effect</t>
    </r>
    <r>
      <rPr>
        <sz val="7.6"/>
        <color indexed="34"/>
        <rFont val="Arial"/>
        <family val="2"/>
      </rPr>
      <t xml:space="preserve"> [-1 each]</t>
    </r>
  </si>
  <si>
    <r>
      <t xml:space="preserve">Allied control of 2+ hexes in Germany </t>
    </r>
    <r>
      <rPr>
        <sz val="7.6"/>
        <color indexed="34"/>
        <rFont val="Arial"/>
        <family val="2"/>
      </rPr>
      <t>(-1)</t>
    </r>
  </si>
  <si>
    <t>US/Axis Tension /10 rounddown [max 5]</t>
  </si>
  <si>
    <r>
      <t xml:space="preserve">Axis control of Stalingrad </t>
    </r>
    <r>
      <rPr>
        <sz val="7.6"/>
        <color indexed="34"/>
        <rFont val="Arial"/>
        <family val="2"/>
      </rPr>
      <t>(-1)</t>
    </r>
  </si>
  <si>
    <r>
      <t xml:space="preserve">Unbuilt ground / Air </t>
    </r>
    <r>
      <rPr>
        <sz val="7.6"/>
        <color indexed="34"/>
        <rFont val="Arial"/>
        <family val="2"/>
      </rPr>
      <t xml:space="preserve">[-10] </t>
    </r>
  </si>
  <si>
    <r>
      <t xml:space="preserve">Allied control of Berlin </t>
    </r>
    <r>
      <rPr>
        <sz val="7.6"/>
        <color indexed="34"/>
        <rFont val="Arial"/>
        <family val="2"/>
      </rPr>
      <t>(-2)</t>
    </r>
  </si>
  <si>
    <t>BRPs (+1 per 100)                                -&gt;</t>
  </si>
  <si>
    <r>
      <t xml:space="preserve">Axis control of Grozny </t>
    </r>
    <r>
      <rPr>
        <sz val="7.6"/>
        <color indexed="34"/>
        <rFont val="Arial"/>
        <family val="2"/>
      </rPr>
      <t>(-1)</t>
    </r>
  </si>
  <si>
    <r>
      <t xml:space="preserve">Allied control of Essen </t>
    </r>
    <r>
      <rPr>
        <sz val="7.6"/>
        <color indexed="34"/>
        <rFont val="Arial"/>
        <family val="2"/>
      </rPr>
      <t>(-1)</t>
    </r>
    <r>
      <rPr>
        <sz val="7.6"/>
        <color indexed="8"/>
        <rFont val="Arial"/>
        <family val="2"/>
      </rPr>
      <t xml:space="preserve"> Cologne </t>
    </r>
    <r>
      <rPr>
        <sz val="7.6"/>
        <color indexed="34"/>
        <rFont val="Arial"/>
        <family val="2"/>
      </rPr>
      <t>(-1)</t>
    </r>
  </si>
  <si>
    <t>W. Allied control of Paris after Fall of France (+1)</t>
  </si>
  <si>
    <r>
      <t xml:space="preserve">Japanese control of Vladivostok </t>
    </r>
    <r>
      <rPr>
        <sz val="7.6"/>
        <color indexed="34"/>
        <rFont val="Arial"/>
        <family val="2"/>
      </rPr>
      <t>(-1)</t>
    </r>
  </si>
  <si>
    <t>USA Election [Pacific]</t>
  </si>
  <si>
    <r>
      <t xml:space="preserve">Allied control of Breslau </t>
    </r>
    <r>
      <rPr>
        <sz val="7.6"/>
        <color indexed="34"/>
        <rFont val="Arial"/>
        <family val="2"/>
      </rPr>
      <t>(-1)</t>
    </r>
    <r>
      <rPr>
        <sz val="7.6"/>
        <color indexed="8"/>
        <rFont val="Arial"/>
        <family val="2"/>
      </rPr>
      <t xml:space="preserve"> Leipzig </t>
    </r>
    <r>
      <rPr>
        <sz val="7.6"/>
        <color indexed="34"/>
        <rFont val="Arial"/>
        <family val="2"/>
      </rPr>
      <t>(-1)</t>
    </r>
  </si>
  <si>
    <t>W. Allied control of Rome (+1)</t>
  </si>
  <si>
    <r>
      <t xml:space="preserve">Japanese control of Irkutsk </t>
    </r>
    <r>
      <rPr>
        <sz val="7.6"/>
        <color indexed="34"/>
        <rFont val="Arial"/>
        <family val="2"/>
      </rPr>
      <t>(-1)</t>
    </r>
  </si>
  <si>
    <t>Japanese Resistance Level</t>
  </si>
  <si>
    <r>
      <t xml:space="preserve">American armor/inf unit in France </t>
    </r>
    <r>
      <rPr>
        <sz val="7.6"/>
        <color indexed="34"/>
        <rFont val="Arial"/>
        <family val="2"/>
      </rPr>
      <t>(-1)</t>
    </r>
  </si>
  <si>
    <t>Each successful W. Allied atomic attack (+1 ea)</t>
  </si>
  <si>
    <t>Each successful Russian atomic attack (+1 ea)</t>
  </si>
  <si>
    <t>If Japan DOW on US [5]</t>
  </si>
  <si>
    <r>
      <t xml:space="preserve">Repulsion of Axis forces from Britain </t>
    </r>
    <r>
      <rPr>
        <sz val="7.6"/>
        <color indexed="34"/>
        <rFont val="Arial"/>
        <family val="2"/>
      </rPr>
      <t>(-1)</t>
    </r>
  </si>
  <si>
    <t>TOTAL</t>
  </si>
  <si>
    <t>Each Firestorm in previous year (+1 ea)</t>
  </si>
  <si>
    <t>If Germany Has Surrendered [10]</t>
  </si>
  <si>
    <t>GERMAN DP LEVEL</t>
  </si>
  <si>
    <t>Japanese Basic level deleted [20]</t>
  </si>
  <si>
    <r>
      <t xml:space="preserve">German Cities Firestormed </t>
    </r>
    <r>
      <rPr>
        <sz val="7.6"/>
        <color indexed="34"/>
        <rFont val="Arial"/>
        <family val="2"/>
      </rPr>
      <t>-1 Cumlative</t>
    </r>
  </si>
  <si>
    <t>FRANCE</t>
  </si>
  <si>
    <t>Russian Resistance</t>
  </si>
  <si>
    <t>Japanese Unbuilt Units deleted</t>
  </si>
  <si>
    <r>
      <t xml:space="preserve">Atomic Attacks </t>
    </r>
    <r>
      <rPr>
        <sz val="7.6"/>
        <color indexed="34"/>
        <rFont val="Arial"/>
        <family val="2"/>
      </rPr>
      <t>[-2] + [-3] + [-4]</t>
    </r>
  </si>
  <si>
    <t>Basic allotment [2]</t>
  </si>
  <si>
    <r>
      <t xml:space="preserve">Atomic Markers </t>
    </r>
    <r>
      <rPr>
        <sz val="7.6"/>
        <color indexed="34"/>
        <rFont val="Arial"/>
        <family val="2"/>
      </rPr>
      <t>[-2 each]</t>
    </r>
  </si>
  <si>
    <t>BRPs (+1 per 100)                               -&gt;</t>
  </si>
  <si>
    <r>
      <t xml:space="preserve">Atomic Attacks </t>
    </r>
    <r>
      <rPr>
        <sz val="7.6"/>
        <color indexed="34"/>
        <rFont val="Arial"/>
        <family val="2"/>
      </rPr>
      <t>[-2] + [-3] + [-4]</t>
    </r>
  </si>
  <si>
    <t>GERMAN RESISTANCE LEVEL</t>
  </si>
  <si>
    <t>W. Allied control of Rome (+1)</t>
  </si>
  <si>
    <r>
      <t xml:space="preserve">Atomic Markers </t>
    </r>
    <r>
      <rPr>
        <sz val="7.6"/>
        <color indexed="34"/>
        <rFont val="Arial"/>
        <family val="2"/>
      </rPr>
      <t>[-2 each]</t>
    </r>
  </si>
  <si>
    <t>British Resistance</t>
  </si>
  <si>
    <t>W. Allied control of Brussels (+1)</t>
  </si>
  <si>
    <r>
      <t xml:space="preserve">Firestorms Cumulative </t>
    </r>
    <r>
      <rPr>
        <sz val="7.6"/>
        <color indexed="34"/>
        <rFont val="Arial"/>
        <family val="2"/>
      </rPr>
      <t>[-#]</t>
    </r>
  </si>
  <si>
    <t>British DP's</t>
  </si>
  <si>
    <t>ITALY</t>
  </si>
  <si>
    <t>W. Allied control of Madrid (+1)</t>
  </si>
  <si>
    <r>
      <t xml:space="preserve">Oil Effects </t>
    </r>
    <r>
      <rPr>
        <sz val="7.6"/>
        <color indexed="34"/>
        <rFont val="Arial"/>
        <family val="2"/>
      </rPr>
      <t>[-#]</t>
    </r>
  </si>
  <si>
    <t>Basic allotment</t>
  </si>
  <si>
    <t>W. Allied control of a Ger. objective hex (+1 ea.)</t>
  </si>
  <si>
    <r>
      <t xml:space="preserve">Axis Control 1 hex in England </t>
    </r>
    <r>
      <rPr>
        <sz val="7.6"/>
        <color indexed="34"/>
        <rFont val="Arial"/>
        <family val="2"/>
      </rPr>
      <t>[-1]</t>
    </r>
  </si>
  <si>
    <t>BRPs (+1 per 100)                             -&gt;</t>
  </si>
  <si>
    <t>W. Allied control of an Italy objective hex (+1 ea.)</t>
  </si>
  <si>
    <r>
      <t xml:space="preserve">Unbuilt Units [10] </t>
    </r>
    <r>
      <rPr>
        <sz val="7.6"/>
        <color indexed="34"/>
        <rFont val="Arial"/>
        <family val="2"/>
      </rPr>
      <t>[-1]</t>
    </r>
  </si>
  <si>
    <t>Other Powers at war with Germany</t>
  </si>
  <si>
    <t>Axis control of Malta (+1)</t>
  </si>
  <si>
    <r>
      <t>Axis control of Two or more hexes in France</t>
    </r>
    <r>
      <rPr>
        <sz val="7.6"/>
        <color indexed="34"/>
        <rFont val="Arial"/>
        <family val="2"/>
      </rPr>
      <t xml:space="preserve"> (-1)</t>
    </r>
  </si>
  <si>
    <t>Axis control of Gibraltar (+1)</t>
  </si>
  <si>
    <r>
      <t>Axis control of Lyon</t>
    </r>
    <r>
      <rPr>
        <sz val="7.6"/>
        <color indexed="34"/>
        <rFont val="Arial"/>
        <family val="2"/>
      </rPr>
      <t xml:space="preserve"> (-1)</t>
    </r>
  </si>
  <si>
    <t>Each WA Power at war with Germany [+#]</t>
  </si>
  <si>
    <t>Axis control of Baghdad (+1)</t>
  </si>
  <si>
    <r>
      <t>Axis control of Marseilles</t>
    </r>
    <r>
      <rPr>
        <sz val="7.6"/>
        <color indexed="34"/>
        <rFont val="Arial"/>
        <family val="2"/>
      </rPr>
      <t xml:space="preserve"> (-1)</t>
    </r>
  </si>
  <si>
    <t>Allies Control 2 hexes in Eurupean France [+1]</t>
  </si>
  <si>
    <t>WA troops In Germany [+1]</t>
  </si>
  <si>
    <t>Axis control of Athens (+1)</t>
  </si>
  <si>
    <t>FRENCH DP LEVEL</t>
  </si>
  <si>
    <t>TOTAL</t>
  </si>
  <si>
    <t>Paris [+2]</t>
  </si>
  <si>
    <t>USA Election [Europe]</t>
  </si>
  <si>
    <r>
      <t xml:space="preserve">Allied control of Rome </t>
    </r>
    <r>
      <rPr>
        <sz val="7.6"/>
        <color indexed="34"/>
        <rFont val="Arial"/>
        <family val="2"/>
      </rPr>
      <t>(-2)</t>
    </r>
  </si>
  <si>
    <t>Marseilles [+1]</t>
  </si>
  <si>
    <t>Axis DP level</t>
  </si>
  <si>
    <r>
      <t xml:space="preserve">Allied control of Genoa </t>
    </r>
    <r>
      <rPr>
        <sz val="7.6"/>
        <color indexed="34"/>
        <rFont val="Arial"/>
        <family val="2"/>
      </rPr>
      <t>(-1)</t>
    </r>
  </si>
  <si>
    <t>Lyon [+1]</t>
  </si>
  <si>
    <r>
      <t xml:space="preserve">Atomic Attacks </t>
    </r>
    <r>
      <rPr>
        <sz val="7.6"/>
        <color indexed="34"/>
        <rFont val="Arial"/>
        <family val="2"/>
      </rPr>
      <t>[-2]</t>
    </r>
    <r>
      <rPr>
        <sz val="7.6"/>
        <color indexed="8"/>
        <rFont val="Arial"/>
        <family val="2"/>
      </rPr>
      <t xml:space="preserve"> + </t>
    </r>
    <r>
      <rPr>
        <sz val="7.6"/>
        <color indexed="34"/>
        <rFont val="Arial"/>
        <family val="2"/>
      </rPr>
      <t>[-3]</t>
    </r>
    <r>
      <rPr>
        <sz val="7.6"/>
        <color indexed="8"/>
        <rFont val="Arial"/>
        <family val="2"/>
      </rPr>
      <t xml:space="preserve"> + </t>
    </r>
    <r>
      <rPr>
        <sz val="7.6"/>
        <color indexed="34"/>
        <rFont val="Arial"/>
        <family val="2"/>
      </rPr>
      <t>[-4]</t>
    </r>
  </si>
  <si>
    <r>
      <t xml:space="preserve">Allied control of Milan </t>
    </r>
    <r>
      <rPr>
        <sz val="7.6"/>
        <color indexed="34"/>
        <rFont val="Arial"/>
        <family val="2"/>
      </rPr>
      <t>(-1)</t>
    </r>
  </si>
  <si>
    <t>British Consession Points Returned [-#]</t>
  </si>
  <si>
    <r>
      <t xml:space="preserve">Allied control of two hexes in Mainland Italy </t>
    </r>
    <r>
      <rPr>
        <sz val="7.6"/>
        <color indexed="34"/>
        <rFont val="Arial"/>
        <family val="2"/>
      </rPr>
      <t>(-1)</t>
    </r>
  </si>
  <si>
    <r>
      <t xml:space="preserve">French Troops </t>
    </r>
    <r>
      <rPr>
        <sz val="7.6"/>
        <color indexed="34"/>
        <rFont val="Arial"/>
        <family val="2"/>
      </rPr>
      <t>[-1 per 10 factors round up]</t>
    </r>
  </si>
  <si>
    <t>If Japan has Surrendered [20]</t>
  </si>
  <si>
    <r>
      <t xml:space="preserve">Allied control of all Sicily OR Corsica &amp; Sardinia </t>
    </r>
    <r>
      <rPr>
        <sz val="7.6"/>
        <color indexed="34"/>
        <rFont val="Arial"/>
        <family val="2"/>
      </rPr>
      <t>(-1)</t>
    </r>
  </si>
  <si>
    <r>
      <t>DPs +/</t>
    </r>
    <r>
      <rPr>
        <sz val="7.6"/>
        <color indexed="34"/>
        <rFont val="Arial"/>
        <family val="2"/>
      </rPr>
      <t>-</t>
    </r>
  </si>
  <si>
    <t>British Surrender Level  [5 - Level]    [5 if not]</t>
  </si>
  <si>
    <r>
      <t>Allied control of all cities in Libya</t>
    </r>
    <r>
      <rPr>
        <sz val="7.6"/>
        <color indexed="34"/>
        <rFont val="Arial"/>
        <family val="2"/>
      </rPr>
      <t xml:space="preserve"> (-1)</t>
    </r>
  </si>
  <si>
    <r>
      <t xml:space="preserve">Anglo-French Cooperation Result </t>
    </r>
    <r>
      <rPr>
        <sz val="7.6"/>
        <color indexed="34"/>
        <rFont val="Arial"/>
        <family val="2"/>
      </rPr>
      <t>[-#]</t>
    </r>
  </si>
  <si>
    <t>Western Allied DP level</t>
  </si>
  <si>
    <r>
      <t xml:space="preserve">German DOW on Spain </t>
    </r>
    <r>
      <rPr>
        <sz val="7.6"/>
        <color indexed="34"/>
        <rFont val="Arial"/>
        <family val="2"/>
      </rPr>
      <t>(-1)</t>
    </r>
  </si>
  <si>
    <r>
      <t xml:space="preserve">Turn: Sp40 [+2], Sm40 [0], Fa40 </t>
    </r>
    <r>
      <rPr>
        <sz val="7.6"/>
        <color indexed="34"/>
        <rFont val="Arial"/>
        <family val="2"/>
      </rPr>
      <t>[-2]</t>
    </r>
    <r>
      <rPr>
        <sz val="7.6"/>
        <color indexed="8"/>
        <rFont val="Arial"/>
        <family val="2"/>
      </rPr>
      <t xml:space="preserve">, Wi40 </t>
    </r>
    <r>
      <rPr>
        <sz val="7.6"/>
        <color indexed="34"/>
        <rFont val="Arial"/>
        <family val="2"/>
      </rPr>
      <t>[-4]</t>
    </r>
  </si>
  <si>
    <t>Russian DP Level</t>
  </si>
  <si>
    <t>ITALIAN RESISTANCE AND DP LEVEL</t>
  </si>
  <si>
    <t>FRENCH SURRENDER LEVEL</t>
  </si>
  <si>
    <t>Total</t>
  </si>
  <si>
    <t>TOTAL AXIS DP</t>
  </si>
  <si>
    <t>TOTAL ALLIED DP</t>
  </si>
  <si>
    <t>TOTAL RUSSIAN DP</t>
  </si>
  <si>
    <t>Total US Elections [Both]</t>
  </si>
  <si>
    <t>Germany</t>
  </si>
  <si>
    <t xml:space="preserve"> </t>
  </si>
  <si>
    <t xml:space="preserve"> </t>
  </si>
  <si>
    <t>German Shipbuilding</t>
  </si>
  <si>
    <t>Used</t>
  </si>
  <si>
    <t>Production</t>
  </si>
  <si>
    <t>Jet</t>
  </si>
  <si>
    <t>NAS</t>
  </si>
  <si>
    <t>AAF</t>
  </si>
  <si>
    <t>Int</t>
  </si>
  <si>
    <t>SAC</t>
  </si>
  <si>
    <t>AirT</t>
  </si>
  <si>
    <t>2o6</t>
  </si>
  <si>
    <t>4o6</t>
  </si>
  <si>
    <t>5o6</t>
  </si>
  <si>
    <t>3x3</t>
  </si>
  <si>
    <t>1x3</t>
  </si>
  <si>
    <t>1m3</t>
  </si>
  <si>
    <t>CVL</t>
  </si>
  <si>
    <t>BB5</t>
  </si>
  <si>
    <t>BB4</t>
  </si>
  <si>
    <t>BB3</t>
  </si>
  <si>
    <t>BC2</t>
  </si>
  <si>
    <t>CA2</t>
  </si>
  <si>
    <t>DD</t>
  </si>
  <si>
    <t>Subs</t>
  </si>
  <si>
    <t>SBP</t>
  </si>
  <si>
    <t>CV2</t>
  </si>
  <si>
    <t>BB5</t>
  </si>
  <si>
    <t>BB4</t>
  </si>
  <si>
    <t>BB3</t>
  </si>
  <si>
    <t>BC2</t>
  </si>
  <si>
    <t>CA2</t>
  </si>
  <si>
    <t>DD</t>
  </si>
  <si>
    <t>Sub</t>
  </si>
  <si>
    <t>Repair</t>
  </si>
  <si>
    <t>Accel</t>
  </si>
  <si>
    <t>AT START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</si>
  <si>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</si>
  <si>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</si>
  <si>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</si>
  <si>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</si>
  <si>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</si>
  <si>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</si>
  <si>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</si>
  <si>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</si>
  <si>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</si>
  <si>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</si>
  <si>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</si>
  <si>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</si>
  <si>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</si>
  <si>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</si>
  <si>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</si>
  <si>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</si>
  <si>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</si>
  <si>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</si>
  <si>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</si>
  <si>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</si>
  <si>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</si>
  <si>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</si>
  <si>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</si>
  <si>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</si>
  <si>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</si>
  <si>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</si>
  <si>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</si>
  <si>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</si>
  <si>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</si>
  <si>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</si>
  <si>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</si>
  <si>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</si>
  <si>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</si>
  <si>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</si>
  <si>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</si>
  <si>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</si>
  <si>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</si>
  <si>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</si>
  <si>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</si>
  <si>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</si>
  <si>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</si>
  <si>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</si>
  <si>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</si>
  <si>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</si>
  <si>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</si>
  <si>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</si>
  <si>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</si>
  <si>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</si>
  <si>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</si>
  <si>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</si>
  <si>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</si>
  <si>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</si>
  <si>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 xml:space="preserve"> </t>
  </si>
  <si>
    <t xml:space="preserve">  </t>
  </si>
  <si>
    <t xml:space="preserve"> </t>
  </si>
  <si>
    <t xml:space="preserve">  </t>
  </si>
  <si>
    <t xml:space="preserve"> </t>
  </si>
  <si>
    <t xml:space="preserve"> </t>
  </si>
  <si>
    <t xml:space="preserve">   Totals</t>
  </si>
  <si>
    <t xml:space="preserve"> </t>
  </si>
  <si>
    <t>Jet</t>
  </si>
  <si>
    <t>NAS</t>
  </si>
  <si>
    <t>AAF</t>
  </si>
  <si>
    <t>Int</t>
  </si>
  <si>
    <t>SAC</t>
  </si>
  <si>
    <t>AirT</t>
  </si>
  <si>
    <t>2o6</t>
  </si>
  <si>
    <t>4o6</t>
  </si>
  <si>
    <t>5o6</t>
  </si>
  <si>
    <t>3x3</t>
  </si>
  <si>
    <t>1x3</t>
  </si>
  <si>
    <t>1m3</t>
  </si>
  <si>
    <t>CVL</t>
  </si>
  <si>
    <t>BB5</t>
  </si>
  <si>
    <t>BB4</t>
  </si>
  <si>
    <t>BB3</t>
  </si>
  <si>
    <t>BC2</t>
  </si>
  <si>
    <t>CA2</t>
  </si>
  <si>
    <t>Subs</t>
  </si>
  <si>
    <t>German Fleet Size</t>
  </si>
  <si>
    <t xml:space="preserve">Fall 1939 BRP Level: 110  (Base: 150; economic interest in Russia: 10) </t>
  </si>
  <si>
    <t>Growth Rate: 50%</t>
  </si>
  <si>
    <t>Mobilization:  None.</t>
  </si>
  <si>
    <t>Fall 1939 Unit Construction Limit: 50</t>
  </si>
  <si>
    <t>Replacements: 8  Airbases: 4</t>
  </si>
  <si>
    <t>Basic RP Allocation: 8</t>
  </si>
  <si>
    <t>Basic DP Allocation: 3</t>
  </si>
  <si>
    <t>ITALY</t>
  </si>
  <si>
    <t>Mobilization</t>
  </si>
  <si>
    <t xml:space="preserve"> </t>
  </si>
  <si>
    <t>Air</t>
  </si>
  <si>
    <t>Used</t>
  </si>
  <si>
    <t>Production</t>
  </si>
  <si>
    <t>NAS</t>
  </si>
  <si>
    <t>AAF</t>
  </si>
  <si>
    <t>2o5</t>
  </si>
  <si>
    <t>3x3</t>
  </si>
  <si>
    <t>2x3</t>
  </si>
  <si>
    <t>1x3</t>
  </si>
  <si>
    <t>1m3</t>
  </si>
  <si>
    <t>CVL</t>
  </si>
  <si>
    <t>BB5</t>
  </si>
  <si>
    <t>BB4</t>
  </si>
  <si>
    <t>BB3</t>
  </si>
  <si>
    <t>CA2</t>
  </si>
  <si>
    <t>DD</t>
  </si>
  <si>
    <t>Subs</t>
  </si>
  <si>
    <t>CV2</t>
  </si>
  <si>
    <t>BB5</t>
  </si>
  <si>
    <t>BB4</t>
  </si>
  <si>
    <t>BB3</t>
  </si>
  <si>
    <t>CA2</t>
  </si>
  <si>
    <t>DD</t>
  </si>
  <si>
    <t>Sub</t>
  </si>
  <si>
    <t>Repair</t>
  </si>
  <si>
    <t>Total</t>
  </si>
  <si>
    <t>AT START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</si>
  <si>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</si>
  <si>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</si>
  <si>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</si>
  <si>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</si>
  <si>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</si>
  <si>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</si>
  <si>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</si>
  <si>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</si>
  <si>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</si>
  <si>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</si>
  <si>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</si>
  <si>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</si>
  <si>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</si>
  <si>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</si>
  <si>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</si>
  <si>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</si>
  <si>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</si>
  <si>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</si>
  <si>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</si>
  <si>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</si>
  <si>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</si>
  <si>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</si>
  <si>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</si>
  <si>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</si>
  <si>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</si>
  <si>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</si>
  <si>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</si>
  <si>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</si>
  <si>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</si>
  <si>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</si>
  <si>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</si>
  <si>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</si>
  <si>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</si>
  <si>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</si>
  <si>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</si>
  <si>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</si>
  <si>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</si>
  <si>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</si>
  <si>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</si>
  <si>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</si>
  <si>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</si>
  <si>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</si>
  <si>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</si>
  <si>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</si>
  <si>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</si>
  <si>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</si>
  <si>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</si>
  <si>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</si>
  <si>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</si>
  <si>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</si>
  <si>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</si>
  <si>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</si>
  <si>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 xml:space="preserve"> </t>
  </si>
  <si>
    <t xml:space="preserve">   Totals</t>
  </si>
  <si>
    <t>NAS</t>
  </si>
  <si>
    <t>AAF</t>
  </si>
  <si>
    <t>2o5</t>
  </si>
  <si>
    <t>3x3</t>
  </si>
  <si>
    <t>2x3</t>
  </si>
  <si>
    <t>1x3</t>
  </si>
  <si>
    <t>1m3</t>
  </si>
  <si>
    <t xml:space="preserve">CV-2 </t>
  </si>
  <si>
    <t>BB5</t>
  </si>
  <si>
    <t>BB-4</t>
  </si>
  <si>
    <t>BB-3</t>
  </si>
  <si>
    <t>CA2</t>
  </si>
  <si>
    <t>DD</t>
  </si>
  <si>
    <t>Sub</t>
  </si>
  <si>
    <t>ITALIAN FLEET</t>
  </si>
  <si>
    <t>Fall 1939 BRP Level: 40  (Base: 50; Libya: 5; Albania: 5)</t>
  </si>
  <si>
    <t>Growth Rate: 20%</t>
  </si>
  <si>
    <t>Mobilization:  Fall 1939: Add 10 BRPs to the Italian BRP base and level, and 8 BRPs of units to the Italian force pool.</t>
  </si>
  <si>
    <t>Fall 1939 Unit Construction Limit: 20</t>
  </si>
  <si>
    <t xml:space="preserve">Replacements: 6  Airbases: 2  </t>
  </si>
  <si>
    <t>Basic RP Allocation: 2  Basic DP Allocation: 2</t>
  </si>
  <si>
    <t>Japan</t>
  </si>
  <si>
    <t>Mobilization</t>
  </si>
  <si>
    <t xml:space="preserve"> </t>
  </si>
  <si>
    <t xml:space="preserve"> </t>
  </si>
  <si>
    <t>Japanese Shipbuilding</t>
  </si>
  <si>
    <t>Production</t>
  </si>
  <si>
    <t>Jet</t>
  </si>
  <si>
    <t>NAS</t>
  </si>
  <si>
    <t>AAF</t>
  </si>
  <si>
    <t>Int</t>
  </si>
  <si>
    <t>Str B</t>
  </si>
  <si>
    <t>Air T</t>
  </si>
  <si>
    <t>3o3</t>
  </si>
  <si>
    <t>2o3</t>
  </si>
  <si>
    <t>1o3</t>
  </si>
  <si>
    <t>3x2</t>
  </si>
  <si>
    <t>2x2</t>
  </si>
  <si>
    <t>1x2</t>
  </si>
  <si>
    <t>1m2</t>
  </si>
  <si>
    <t>1n2</t>
  </si>
  <si>
    <t>CV3</t>
  </si>
  <si>
    <t>CVL</t>
  </si>
  <si>
    <t>BB5</t>
  </si>
  <si>
    <t>BB4</t>
  </si>
  <si>
    <t>BB3</t>
  </si>
  <si>
    <t>CA2</t>
  </si>
  <si>
    <t>DD</t>
  </si>
  <si>
    <t>ASW</t>
  </si>
  <si>
    <t>Subs</t>
  </si>
  <si>
    <t>TR</t>
  </si>
  <si>
    <t>SBP</t>
  </si>
  <si>
    <t>TR</t>
  </si>
  <si>
    <t>CV3</t>
  </si>
  <si>
    <t>CV2</t>
  </si>
  <si>
    <t>BB5</t>
  </si>
  <si>
    <t>BB4</t>
  </si>
  <si>
    <t>BB3</t>
  </si>
  <si>
    <t>CA2</t>
  </si>
  <si>
    <t>DD</t>
  </si>
  <si>
    <t>Sub</t>
  </si>
  <si>
    <t>Repair</t>
  </si>
  <si>
    <t>Other</t>
  </si>
  <si>
    <t>NOTES</t>
  </si>
  <si>
    <t>AT START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</si>
  <si>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</si>
  <si>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</si>
  <si>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</si>
  <si>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</si>
  <si>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</si>
  <si>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</si>
  <si>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</si>
  <si>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</si>
  <si>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</si>
  <si>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</si>
  <si>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</si>
  <si>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</si>
  <si>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</si>
  <si>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</si>
  <si>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</si>
  <si>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</si>
  <si>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</si>
  <si>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</si>
  <si>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</si>
  <si>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</si>
  <si>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</si>
  <si>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</si>
  <si>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</si>
  <si>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</si>
  <si>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</si>
  <si>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</si>
  <si>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</si>
  <si>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</si>
  <si>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</si>
  <si>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</si>
  <si>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</si>
  <si>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</si>
  <si>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</si>
  <si>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</si>
  <si>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</si>
  <si>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</si>
  <si>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</si>
  <si>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</si>
  <si>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</si>
  <si>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</si>
  <si>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</si>
  <si>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</si>
  <si>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</si>
  <si>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</si>
  <si>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</si>
  <si>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</si>
  <si>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</si>
  <si>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</si>
  <si>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</si>
  <si>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</si>
  <si>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</si>
  <si>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</si>
  <si>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 xml:space="preserve">   Totals</t>
  </si>
  <si>
    <t xml:space="preserve"> </t>
  </si>
  <si>
    <t>Jet</t>
  </si>
  <si>
    <t>NAS</t>
  </si>
  <si>
    <t>AAF</t>
  </si>
  <si>
    <t>Int</t>
  </si>
  <si>
    <t>Str B</t>
  </si>
  <si>
    <t>Air T</t>
  </si>
  <si>
    <t>3o3</t>
  </si>
  <si>
    <t>2o3</t>
  </si>
  <si>
    <t>1o3</t>
  </si>
  <si>
    <t>3x2</t>
  </si>
  <si>
    <t>2x2</t>
  </si>
  <si>
    <t>1x2</t>
  </si>
  <si>
    <t>1m2</t>
  </si>
  <si>
    <t>1n2</t>
  </si>
  <si>
    <t>CV3</t>
  </si>
  <si>
    <t>CVL</t>
  </si>
  <si>
    <t>BB5</t>
  </si>
  <si>
    <t>BB4</t>
  </si>
  <si>
    <t>BB3</t>
  </si>
  <si>
    <t>CA2</t>
  </si>
  <si>
    <t>DD</t>
  </si>
  <si>
    <t>ASW</t>
  </si>
  <si>
    <t>Subs</t>
  </si>
  <si>
    <t>TR</t>
  </si>
  <si>
    <t>SBP</t>
  </si>
  <si>
    <t>TR</t>
  </si>
  <si>
    <t>DD</t>
  </si>
  <si>
    <t>Japanese Fleet</t>
  </si>
  <si>
    <t>TR and DD totals added to Forcepools automatically</t>
  </si>
  <si>
    <t>Fall 1939 BRP Level: 40 (Base: 70, China: 20)</t>
  </si>
  <si>
    <t>Growth Rate: 50%</t>
  </si>
  <si>
    <t>Mobilization: Add 10 BRPs to the Japanese BRP base and level, and 20 BRPs of units to the Japanese force pool, in Fall 1939 and during three additional Japanese mobilizations.</t>
  </si>
  <si>
    <t>Fall 1939 Unit Construction Limit: 26</t>
  </si>
  <si>
    <t>Airbases: 3</t>
  </si>
  <si>
    <t>Basic RP Allocation: 6</t>
  </si>
  <si>
    <t>2x2</t>
  </si>
  <si>
    <t>1x2</t>
  </si>
  <si>
    <t>1p2</t>
  </si>
  <si>
    <t>2x2</t>
  </si>
  <si>
    <t>1x2</t>
  </si>
  <si>
    <t>1p2</t>
  </si>
  <si>
    <t>AT START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</si>
  <si>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</si>
  <si>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</si>
  <si>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</si>
  <si>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</si>
  <si>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</si>
  <si>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</si>
  <si>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</si>
  <si>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</si>
  <si>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</si>
  <si>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</si>
  <si>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</si>
  <si>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</si>
  <si>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</si>
  <si>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</si>
  <si>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</si>
  <si>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</si>
  <si>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</si>
  <si>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</si>
  <si>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</si>
  <si>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</si>
  <si>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</si>
  <si>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</si>
  <si>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</si>
  <si>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</si>
  <si>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</si>
  <si>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</si>
  <si>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</si>
  <si>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</si>
  <si>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</si>
  <si>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</si>
  <si>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</si>
  <si>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</si>
  <si>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</si>
  <si>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</si>
  <si>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</si>
  <si>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</si>
  <si>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</si>
  <si>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</si>
  <si>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</si>
  <si>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</si>
  <si>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</si>
  <si>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</si>
  <si>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</si>
  <si>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</si>
  <si>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</si>
  <si>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</si>
  <si>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</si>
  <si>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</si>
  <si>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</si>
  <si>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</si>
  <si>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</si>
  <si>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</si>
  <si>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 xml:space="preserve">   Totals</t>
  </si>
  <si>
    <t xml:space="preserve"> </t>
  </si>
  <si>
    <t>2x2</t>
  </si>
  <si>
    <t>1x2</t>
  </si>
  <si>
    <t>1p2</t>
  </si>
  <si>
    <t>2x2</t>
  </si>
  <si>
    <t>1x2</t>
  </si>
  <si>
    <t>1p2</t>
  </si>
  <si>
    <t>Fall 1939 BRP Level: 10 (Base: 40, minus 20 for Chinese cities under Japanese control)</t>
  </si>
  <si>
    <t>Growth Rate: 0%</t>
  </si>
  <si>
    <t xml:space="preserve">1939 Spending Limit: 10  </t>
  </si>
  <si>
    <t>Fall 1939 Unit Construction Limit: 6</t>
  </si>
  <si>
    <t xml:space="preserve">Airbases: 1  Replacements: 10  Basic RP/DP Allocation: 0 </t>
  </si>
  <si>
    <t>Tension</t>
  </si>
  <si>
    <t>Mobil</t>
  </si>
  <si>
    <t>Mobilizations</t>
  </si>
  <si>
    <t>BRP</t>
  </si>
  <si>
    <t>Prod</t>
  </si>
  <si>
    <t>Fall 1939 BRP Level: 70 (Base: 20  ICs: 70; Ukraine: 10)</t>
  </si>
  <si>
    <t>Mobilization: Five additional ICs, as per the Russo-German tension table.</t>
  </si>
  <si>
    <t>Fall 1939 Unit Construction Limit: 30</t>
  </si>
  <si>
    <t>Airbases: 3 (Europe) 1 (Pacific)</t>
  </si>
  <si>
    <t>Basic RP Allocation: 6  Basic DP Allocation: 3</t>
  </si>
  <si>
    <t>USA NAVY</t>
  </si>
  <si>
    <t>Conversion</t>
  </si>
  <si>
    <t>Atlantic Shipbuilding</t>
  </si>
  <si>
    <t>Used</t>
  </si>
  <si>
    <t>Pacific Shipbuilding</t>
  </si>
  <si>
    <t>Used</t>
  </si>
  <si>
    <t>Production</t>
  </si>
  <si>
    <t>CV3</t>
  </si>
  <si>
    <t>CV2</t>
  </si>
  <si>
    <t>CVe</t>
  </si>
  <si>
    <t>BB5</t>
  </si>
  <si>
    <t>BB4</t>
  </si>
  <si>
    <t>BB3</t>
  </si>
  <si>
    <t>CA2</t>
  </si>
  <si>
    <t>DD</t>
  </si>
  <si>
    <t>ASW</t>
  </si>
  <si>
    <t>Sub</t>
  </si>
  <si>
    <t>CV3</t>
  </si>
  <si>
    <t>CV2</t>
  </si>
  <si>
    <t>BB5</t>
  </si>
  <si>
    <t>BB4</t>
  </si>
  <si>
    <t>BB3</t>
  </si>
  <si>
    <t>CA2</t>
  </si>
  <si>
    <t>DD</t>
  </si>
  <si>
    <t>Sub</t>
  </si>
  <si>
    <t>Total</t>
  </si>
  <si>
    <t>SBP</t>
  </si>
  <si>
    <t>CV3</t>
  </si>
  <si>
    <t>BB5</t>
  </si>
  <si>
    <t>BB4</t>
  </si>
  <si>
    <t>BB3</t>
  </si>
  <si>
    <t>CA2</t>
  </si>
  <si>
    <t>DD</t>
  </si>
  <si>
    <t>Sub</t>
  </si>
  <si>
    <t>Total</t>
  </si>
  <si>
    <t>SBP</t>
  </si>
  <si>
    <t>AT START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</si>
  <si>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</si>
  <si>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</si>
  <si>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</si>
  <si>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</si>
  <si>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</si>
  <si>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</si>
  <si>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</si>
  <si>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</si>
  <si>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</si>
  <si>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</si>
  <si>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</si>
  <si>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</si>
  <si>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</si>
  <si>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</si>
  <si>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</si>
  <si>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</si>
  <si>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</si>
  <si>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</si>
  <si>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</si>
  <si>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</si>
  <si>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</si>
  <si>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</si>
  <si>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</si>
  <si>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</si>
  <si>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</si>
  <si>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</si>
  <si>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</si>
  <si>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</si>
  <si>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</si>
  <si>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</si>
  <si>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</si>
  <si>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</si>
  <si>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</si>
  <si>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</si>
  <si>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</si>
  <si>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</si>
  <si>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</si>
  <si>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</si>
  <si>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</si>
  <si>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</si>
  <si>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</si>
  <si>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</si>
  <si>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</si>
  <si>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</si>
  <si>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</si>
  <si>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</si>
  <si>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</si>
  <si>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</si>
  <si>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</si>
  <si>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</si>
  <si>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</si>
  <si>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</si>
  <si>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 xml:space="preserve">   Totals</t>
  </si>
  <si>
    <t xml:space="preserve"> </t>
  </si>
  <si>
    <t>CV3</t>
  </si>
  <si>
    <t>CV2</t>
  </si>
  <si>
    <t>CVe</t>
  </si>
  <si>
    <t>BB5</t>
  </si>
  <si>
    <t>BB4</t>
  </si>
  <si>
    <t>BB3</t>
  </si>
  <si>
    <t>CA2</t>
  </si>
  <si>
    <t>ASW</t>
  </si>
  <si>
    <t>Sub</t>
  </si>
  <si>
    <t>DD</t>
  </si>
  <si>
    <t>CVe</t>
  </si>
  <si>
    <t>DD</t>
  </si>
  <si>
    <t>Only input CVe &amp; DD losses/Conversions</t>
  </si>
  <si>
    <t>British Fleet Size</t>
  </si>
  <si>
    <t>US Navy Fleet Size</t>
  </si>
  <si>
    <t>Italian Fleet Size</t>
  </si>
  <si>
    <t>Total WA Fleet</t>
  </si>
  <si>
    <t>USA ARMY</t>
  </si>
  <si>
    <t>Atlantic Mobilizations</t>
  </si>
  <si>
    <t>Pacific Mobilizations</t>
  </si>
  <si>
    <t>3x4</t>
  </si>
  <si>
    <t>BRP Level: 100 (Base: 100)  Growth Rate: 50%</t>
  </si>
  <si>
    <t>Fall 1939 Unit Construction Limit: 33</t>
  </si>
  <si>
    <t>Replacements: 12  Airbases: 3 (Europe) 3 (Pacific)</t>
  </si>
  <si>
    <t xml:space="preserve">Basic RP Allocation: 1 per 10 combined tensions  </t>
  </si>
  <si>
    <t>Basic DP Allocation: 1 per 10 U.S. - Axis tensions</t>
  </si>
  <si>
    <t>British Commonwealth Force Pool</t>
  </si>
  <si>
    <t>US</t>
  </si>
  <si>
    <t>1c3</t>
  </si>
  <si>
    <t>TR's</t>
  </si>
  <si>
    <t xml:space="preserve"> </t>
  </si>
  <si>
    <t>ETO</t>
  </si>
  <si>
    <t>DD's</t>
  </si>
  <si>
    <t>PTO</t>
  </si>
  <si>
    <t>India</t>
  </si>
  <si>
    <t>&lt;==</t>
  </si>
  <si>
    <t>Mob: 4o5 + 3x4</t>
  </si>
  <si>
    <t>Canada</t>
  </si>
  <si>
    <t>Mob: 2x2 + 1x2 + 2AAF</t>
  </si>
  <si>
    <t>Austrailia</t>
  </si>
  <si>
    <t>Mob: 2x2 + 1x2</t>
  </si>
  <si>
    <t>S. Africa</t>
  </si>
  <si>
    <t>Growth Rate: 40%</t>
  </si>
  <si>
    <t>Replacements: 8  Airbases: 3 (Europe) 1 (Pacific)</t>
  </si>
  <si>
    <t>FRANCE</t>
  </si>
  <si>
    <t>Air</t>
  </si>
  <si>
    <t>Army</t>
  </si>
  <si>
    <t>NAVY</t>
  </si>
  <si>
    <t>Production</t>
  </si>
  <si>
    <t>AAF</t>
  </si>
  <si>
    <t>3o5</t>
  </si>
  <si>
    <t>2x3</t>
  </si>
  <si>
    <t>1x3</t>
  </si>
  <si>
    <t>AT START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</si>
  <si>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</si>
  <si>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</si>
  <si>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</si>
  <si>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</si>
  <si>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</si>
  <si>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</si>
  <si>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</si>
  <si>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</si>
  <si>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</si>
  <si>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</si>
  <si>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</si>
  <si>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</si>
  <si>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</si>
  <si>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</si>
  <si>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</si>
  <si>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</si>
  <si>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</si>
  <si>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</si>
  <si>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</si>
  <si>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</si>
  <si>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</si>
  <si>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</si>
  <si>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</si>
  <si>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</si>
  <si>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>Spr</t>
  </si>
  <si>
    <t xml:space="preserve"> </t>
  </si>
  <si>
    <t>Sum</t>
  </si>
  <si>
    <t xml:space="preserve"> </t>
  </si>
  <si>
    <t>Fall</t>
  </si>
  <si>
    <t xml:space="preserve"> </t>
  </si>
  <si>
    <t>Win</t>
  </si>
  <si>
    <t xml:space="preserve">   Totals</t>
  </si>
  <si>
    <t xml:space="preserve"> </t>
  </si>
  <si>
    <t>AAF</t>
  </si>
  <si>
    <t>3o5</t>
  </si>
  <si>
    <t>2x3</t>
  </si>
  <si>
    <t>1x3</t>
  </si>
  <si>
    <t>Fall 1939 BRP Level: 40  (Base: 60; Morocco: 5; Algeria: 5; Tunisia: 5; Lebanon/Syria: 5; French Indochina: 10)</t>
  </si>
  <si>
    <t>Growth Rate: 30%</t>
  </si>
  <si>
    <t>Fall 1939 Unit Construction Limit: 20</t>
  </si>
  <si>
    <t xml:space="preserve">Replacements: 4  Airbases: 2   </t>
  </si>
  <si>
    <t>Basic RP Allocation: 3  Basic DP Allocation: 2</t>
  </si>
  <si>
    <t>For Every 5 Troops on West front. [5 up]</t>
  </si>
  <si>
    <r>
      <t>Navy: WA+Rus:Axis [+/</t>
    </r>
    <r>
      <rPr>
        <sz val="8.65"/>
        <color indexed="34"/>
        <rFont val="Arial"/>
        <family val="2"/>
      </rPr>
      <t>-</t>
    </r>
    <r>
      <rPr>
        <sz val="8.65"/>
        <color indexed="8"/>
        <rFont val="Arial"/>
        <family val="2"/>
      </rPr>
      <t xml:space="preserve"> 1 per 33%]</t>
    </r>
  </si>
  <si>
    <t>USAT Tensions in 30's [+1];  40's [+2]</t>
  </si>
  <si>
    <t>Russians in Western Poland [+1]</t>
  </si>
  <si>
    <r>
      <t xml:space="preserve">Oil Effects </t>
    </r>
    <r>
      <rPr>
        <sz val="8.65"/>
        <color indexed="34"/>
        <rFont val="Arial"/>
        <family val="2"/>
      </rPr>
      <t>[-1 ea]</t>
    </r>
  </si>
  <si>
    <r>
      <t xml:space="preserve">Transports </t>
    </r>
    <r>
      <rPr>
        <sz val="8.65"/>
        <color indexed="34"/>
        <rFont val="Arial"/>
        <family val="2"/>
      </rPr>
      <t>[-# less than 10]</t>
    </r>
  </si>
  <si>
    <r>
      <t xml:space="preserve">Russians not in Eastern Europe </t>
    </r>
    <r>
      <rPr>
        <sz val="8.65"/>
        <color indexed="34"/>
        <rFont val="Arial"/>
        <family val="2"/>
      </rPr>
      <t>[-1]</t>
    </r>
  </si>
  <si>
    <r>
      <t xml:space="preserve">Builds: Air/Ground Factors </t>
    </r>
    <r>
      <rPr>
        <sz val="8.65"/>
        <color indexed="34"/>
        <rFont val="Arial"/>
        <family val="2"/>
      </rPr>
      <t>[10]</t>
    </r>
    <r>
      <rPr>
        <sz val="8.65"/>
        <color indexed="8"/>
        <rFont val="Arial"/>
        <family val="2"/>
      </rPr>
      <t xml:space="preserve"> rounddown</t>
    </r>
  </si>
  <si>
    <r>
      <t xml:space="preserve">Malta </t>
    </r>
    <r>
      <rPr>
        <sz val="8.65"/>
        <color indexed="34"/>
        <rFont val="Arial"/>
        <family val="2"/>
      </rPr>
      <t>[-1]</t>
    </r>
  </si>
  <si>
    <r>
      <t xml:space="preserve">Singapore </t>
    </r>
    <r>
      <rPr>
        <sz val="8.65"/>
        <color indexed="34"/>
        <rFont val="Arial"/>
        <family val="2"/>
      </rPr>
      <t>[-1]</t>
    </r>
  </si>
  <si>
    <r>
      <t xml:space="preserve">Austrailia </t>
    </r>
    <r>
      <rPr>
        <sz val="8.65"/>
        <color indexed="34"/>
        <rFont val="Arial"/>
        <family val="2"/>
      </rPr>
      <t>[-2]</t>
    </r>
    <r>
      <rPr>
        <sz val="8.65"/>
        <color indexed="8"/>
        <rFont val="Arial"/>
        <family val="2"/>
      </rPr>
      <t xml:space="preserve">, India </t>
    </r>
    <r>
      <rPr>
        <sz val="8.65"/>
        <color indexed="34"/>
        <rFont val="Arial"/>
        <family val="2"/>
      </rPr>
      <t xml:space="preserve">[-2] </t>
    </r>
  </si>
  <si>
    <r>
      <t xml:space="preserve">Atomic/ Firestorms Cumlative </t>
    </r>
    <r>
      <rPr>
        <sz val="8.65"/>
        <color indexed="34"/>
        <rFont val="Arial"/>
        <family val="2"/>
      </rPr>
      <t>[-#]</t>
    </r>
  </si>
  <si>
    <r>
      <t xml:space="preserve">Previous Concession points </t>
    </r>
    <r>
      <rPr>
        <sz val="8.65"/>
        <color indexed="34"/>
        <rFont val="Arial"/>
        <family val="2"/>
      </rPr>
      <t>[-1 per 2 returned]</t>
    </r>
  </si>
  <si>
    <t>&lt;= Damaged=&gt;</t>
  </si>
  <si>
    <t>Rep</t>
  </si>
  <si>
    <t xml:space="preserve">   LOSSES ONLY to DD AND TR"S</t>
  </si>
  <si>
    <t>Axis Minor Fleet</t>
  </si>
  <si>
    <t>Dam</t>
  </si>
  <si>
    <t>&lt;== Total Damaged</t>
  </si>
  <si>
    <t>PR</t>
  </si>
  <si>
    <t>Add DD =&gt;TR conversions</t>
  </si>
  <si>
    <t>Br</t>
  </si>
  <si>
    <t>&lt;= British</t>
  </si>
  <si>
    <t>&lt;= Allied</t>
  </si>
  <si>
    <t>Fall 1939 BRP Level: 50 (Base: 70 + 40 Commonwealth base; Burma: 10; Calcutta: 5; Dacca: 5; Egypt: 5; Hong Kong: 5; Malaya: 10; Palestine: 5; Singapore: 5)</t>
  </si>
  <si>
    <t>Mobilization:  Fall 1939: Add 10 BRPs to the British BRP base and level, and 16 BRPs of units to the British force pool.</t>
  </si>
  <si>
    <t>Fall 1939 Unit Construction Limit: 40</t>
  </si>
  <si>
    <t>Germany DOW</t>
  </si>
  <si>
    <t>DOW Denmark/Norway+Belgium</t>
  </si>
  <si>
    <t>Italian Shipbuilding</t>
  </si>
  <si>
    <t xml:space="preserve">   LOSSES ONLY to DD </t>
  </si>
  <si>
    <t>Add Factors Only</t>
  </si>
  <si>
    <t>&lt;==Total Damaged</t>
  </si>
  <si>
    <t>Add Sub Factors Only</t>
  </si>
  <si>
    <t xml:space="preserve">   Nat'l China</t>
  </si>
  <si>
    <t>USED</t>
  </si>
  <si>
    <t>Luftwaffe</t>
  </si>
  <si>
    <t>Kriegsmarine [Launched Ships]</t>
  </si>
  <si>
    <t>IO</t>
  </si>
  <si>
    <t>CVE</t>
  </si>
  <si>
    <t>Air Force</t>
  </si>
  <si>
    <t>Navy</t>
  </si>
  <si>
    <t>Shipbuild</t>
  </si>
  <si>
    <t>2 SPB</t>
  </si>
  <si>
    <t>F-French</t>
  </si>
  <si>
    <t>Ground</t>
  </si>
  <si>
    <t xml:space="preserve">              Deferal</t>
  </si>
  <si>
    <t xml:space="preserve">                BRP</t>
  </si>
  <si>
    <r>
      <t xml:space="preserve">Production, </t>
    </r>
    <r>
      <rPr>
        <sz val="11"/>
        <color indexed="34"/>
        <rFont val="Arial"/>
        <family val="2"/>
      </rPr>
      <t>Mobilization</t>
    </r>
  </si>
  <si>
    <t>Add</t>
  </si>
  <si>
    <t>ONLY</t>
  </si>
  <si>
    <t>DOW Russia</t>
  </si>
  <si>
    <t>M45</t>
  </si>
  <si>
    <t>M50</t>
  </si>
  <si>
    <t>Free French ===&gt;</t>
  </si>
  <si>
    <t>&lt;=== Add Vichy Fleet received</t>
  </si>
  <si>
    <t>Axis In Russia</t>
  </si>
  <si>
    <t>Axis Gains in Russia</t>
  </si>
  <si>
    <t>Axis IC</t>
  </si>
  <si>
    <t>IC 1 Moscow</t>
  </si>
  <si>
    <t>IC 2 Leningrad</t>
  </si>
  <si>
    <t>IC 3 Stalingrad</t>
  </si>
  <si>
    <t>IC 4 Kharkov</t>
  </si>
  <si>
    <t>IC 6 Rostov</t>
  </si>
  <si>
    <t>IC 7 Gorki</t>
  </si>
  <si>
    <t>IC 5 Dneprpetrovsk</t>
  </si>
  <si>
    <t>2x3/Flak</t>
  </si>
  <si>
    <t>last</t>
  </si>
  <si>
    <t>Flak</t>
  </si>
  <si>
    <t>AT</t>
  </si>
  <si>
    <t>US ETO Fleet</t>
  </si>
  <si>
    <t>Russian Fleet</t>
  </si>
  <si>
    <t>&lt;= Total Damaged ship factors</t>
  </si>
  <si>
    <t>input here</t>
  </si>
  <si>
    <t xml:space="preserve">Russian Controlled IC's </t>
  </si>
  <si>
    <t>TR/R</t>
  </si>
  <si>
    <t>4turn</t>
  </si>
  <si>
    <t>6turn</t>
  </si>
  <si>
    <t>BRP Base [+ IC's]</t>
  </si>
  <si>
    <t>Vichy and damaged ships in total ---------^</t>
  </si>
  <si>
    <t>Add Damaged ships here --^</t>
  </si>
  <si>
    <t>N/A</t>
  </si>
  <si>
    <t>Input only</t>
  </si>
  <si>
    <t>DD losses</t>
  </si>
  <si>
    <t>Maximum Forcepool =&gt;</t>
  </si>
  <si>
    <t>&lt;== Total Damaged ships</t>
  </si>
  <si>
    <t>Maximum Forcepool ==&gt;</t>
  </si>
  <si>
    <t>&lt;=== Mobilization Delay</t>
  </si>
  <si>
    <t>^- Input Damaged Ships -^</t>
  </si>
  <si>
    <t xml:space="preserve"> &lt;== Total Damaged Ships</t>
  </si>
  <si>
    <t>Chindit-^</t>
  </si>
  <si>
    <t>Notes</t>
  </si>
  <si>
    <t xml:space="preserve">  &lt;==  Mobilization Delay</t>
  </si>
  <si>
    <t>Unit Construction</t>
  </si>
  <si>
    <t>Full Offensives</t>
  </si>
  <si>
    <t>Limited Offensives</t>
  </si>
  <si>
    <t>Summer 1940</t>
  </si>
  <si>
    <t>Spring 1940</t>
  </si>
  <si>
    <t>1x3/Replmt</t>
  </si>
  <si>
    <t>Sp Forces</t>
  </si>
  <si>
    <t>Jet,Sac,Int,AT</t>
  </si>
  <si>
    <t>Int,AT</t>
  </si>
  <si>
    <t>Repl</t>
  </si>
  <si>
    <t>Port</t>
  </si>
  <si>
    <t>Com Chinese</t>
  </si>
  <si>
    <t>UK Units [BRP's]</t>
  </si>
  <si>
    <t>UC Limit</t>
  </si>
  <si>
    <t>Enter</t>
  </si>
  <si>
    <t>Number</t>
  </si>
  <si>
    <t>of</t>
  </si>
  <si>
    <t>Units</t>
  </si>
  <si>
    <t>Built</t>
  </si>
  <si>
    <t>each</t>
  </si>
  <si>
    <t>type</t>
  </si>
  <si>
    <t>Total Spending</t>
  </si>
  <si>
    <t>End BRP's</t>
  </si>
  <si>
    <t>UK Ships [SBP]</t>
  </si>
  <si>
    <t>Fortification</t>
  </si>
  <si>
    <t>Winter 1939</t>
  </si>
  <si>
    <t>Start BRP's</t>
  </si>
  <si>
    <t>Fall 39 End</t>
  </si>
  <si>
    <t>Base Adj +/-</t>
  </si>
  <si>
    <t>Minors</t>
  </si>
  <si>
    <t>Limited Off</t>
  </si>
  <si>
    <t>British Losses</t>
  </si>
  <si>
    <t>Winter 40</t>
  </si>
  <si>
    <t>Notes:</t>
  </si>
  <si>
    <t>1940 YSS</t>
  </si>
  <si>
    <t>Sp40 End</t>
  </si>
  <si>
    <t>Wi40 End</t>
  </si>
  <si>
    <t>Fall 1940</t>
  </si>
  <si>
    <t>Fall 1940 BRP</t>
  </si>
  <si>
    <t>Winter 1940</t>
  </si>
  <si>
    <t>Fall 1939</t>
  </si>
  <si>
    <t>Su40 End BRP</t>
  </si>
  <si>
    <t>British Shipbuilding</t>
  </si>
  <si>
    <t>1941 YSS</t>
  </si>
  <si>
    <t>Spring 1941</t>
  </si>
  <si>
    <t>Sp41 End</t>
  </si>
  <si>
    <t>Summer 1941</t>
  </si>
  <si>
    <t>Su41 End BRP</t>
  </si>
  <si>
    <t>Fall 1941</t>
  </si>
  <si>
    <t>Fall 1941 BRP</t>
  </si>
  <si>
    <t>Winter 1941</t>
  </si>
  <si>
    <t>Winter 41</t>
  </si>
  <si>
    <t>Wi41 End</t>
  </si>
  <si>
    <t>1942 YSS</t>
  </si>
  <si>
    <t>Spring 1942</t>
  </si>
  <si>
    <t>Sp42 End</t>
  </si>
  <si>
    <t>Summer 1942</t>
  </si>
  <si>
    <t>Su42 End BRP</t>
  </si>
  <si>
    <t>Fall 1942</t>
  </si>
  <si>
    <t>Fall 1942 BRP</t>
  </si>
  <si>
    <t>Winter 1942</t>
  </si>
  <si>
    <t>Winter 42</t>
  </si>
  <si>
    <t>Wi42 End</t>
  </si>
  <si>
    <t>1943 YSS</t>
  </si>
  <si>
    <t>Spring 1943</t>
  </si>
  <si>
    <t>Sp43 End</t>
  </si>
  <si>
    <t>Summer 1943</t>
  </si>
  <si>
    <t>Su43 End BRP</t>
  </si>
  <si>
    <t>Fall 1943</t>
  </si>
  <si>
    <t>Fall 1943 BRP</t>
  </si>
  <si>
    <t>Winter 1943</t>
  </si>
  <si>
    <t>Winter 43</t>
  </si>
  <si>
    <t>Wi43 End</t>
  </si>
  <si>
    <t>1944 YSS</t>
  </si>
  <si>
    <t>Spring 1944</t>
  </si>
  <si>
    <t>Sp44 End</t>
  </si>
  <si>
    <t>Summer 1944</t>
  </si>
  <si>
    <t>Su44 End BRP</t>
  </si>
  <si>
    <t>Fall 1944</t>
  </si>
  <si>
    <t>Fall 1944 BRP</t>
  </si>
  <si>
    <t>Winter 1944</t>
  </si>
  <si>
    <t>Winter 44</t>
  </si>
  <si>
    <t>Wi44 End</t>
  </si>
  <si>
    <t>1945 YSS</t>
  </si>
  <si>
    <t>Spring 1945</t>
  </si>
  <si>
    <t>Sp45 End</t>
  </si>
  <si>
    <t>Summer 1945</t>
  </si>
  <si>
    <t>Su45 End BRP</t>
  </si>
  <si>
    <t>Fall 1945</t>
  </si>
  <si>
    <t>Fall 1945 BRP</t>
  </si>
  <si>
    <t>Winter 1945</t>
  </si>
  <si>
    <t>Winter 45</t>
  </si>
  <si>
    <t>Wi45 End</t>
  </si>
  <si>
    <t>1946 YSS</t>
  </si>
  <si>
    <t>Spring 1946</t>
  </si>
  <si>
    <t>Sp46 End</t>
  </si>
  <si>
    <t>Summer 1946</t>
  </si>
  <si>
    <t>Su46 End BRP</t>
  </si>
  <si>
    <t>Fall 1946</t>
  </si>
  <si>
    <t>Fall 1946 BRP</t>
  </si>
  <si>
    <t>Winter 1946</t>
  </si>
  <si>
    <t>Winter 46</t>
  </si>
  <si>
    <t>Wi46 End</t>
  </si>
  <si>
    <t>YSS Procedure</t>
  </si>
  <si>
    <t>6: Copy Values to YSS</t>
  </si>
  <si>
    <t>7: Copy Values to YSS</t>
  </si>
  <si>
    <t>Auto</t>
  </si>
  <si>
    <t>Minor Conquests</t>
  </si>
  <si>
    <t xml:space="preserve"> -------&gt;</t>
  </si>
  <si>
    <t>End of Winter BRP level</t>
  </si>
  <si>
    <t>YSS</t>
  </si>
  <si>
    <t>[IF DOW 1941]</t>
  </si>
  <si>
    <t>Base + IC</t>
  </si>
  <si>
    <t>Total Base Growth</t>
  </si>
  <si>
    <r>
      <t>4:</t>
    </r>
    <r>
      <rPr>
        <sz val="11"/>
        <color indexed="8"/>
        <rFont val="Arial"/>
        <family val="2"/>
      </rPr>
      <t xml:space="preserve"> Add </t>
    </r>
    <r>
      <rPr>
        <sz val="11"/>
        <color indexed="10"/>
        <rFont val="Arial"/>
        <family val="2"/>
      </rPr>
      <t>BRP Growth/Loss</t>
    </r>
    <r>
      <rPr>
        <sz val="11"/>
        <color indexed="8"/>
        <rFont val="Arial"/>
        <family val="2"/>
      </rPr>
      <t xml:space="preserve"> to </t>
    </r>
  </si>
  <si>
    <t>~ About</t>
  </si>
  <si>
    <t>Regina Marina [Launched Ships]</t>
  </si>
  <si>
    <t xml:space="preserve">Royal Navy </t>
  </si>
  <si>
    <t>US Fleet [Launched Ships]</t>
  </si>
  <si>
    <t>Red Army</t>
  </si>
  <si>
    <t xml:space="preserve"> Com China</t>
  </si>
  <si>
    <t xml:space="preserve">        Minor Country Status</t>
  </si>
  <si>
    <t xml:space="preserve"> ------ &gt;</t>
  </si>
  <si>
    <t xml:space="preserve">    Russian IC values</t>
  </si>
  <si>
    <t>Russian IC Status</t>
  </si>
  <si>
    <t xml:space="preserve"> -------- &gt;</t>
  </si>
  <si>
    <t>US Atlantic factors</t>
  </si>
  <si>
    <t>British factors</t>
  </si>
  <si>
    <t>German factors</t>
  </si>
  <si>
    <t>Italian factors</t>
  </si>
  <si>
    <t>Russian factors</t>
  </si>
  <si>
    <t>Total Axis Fleet ETO</t>
  </si>
  <si>
    <t>Total Allied Fleet ETO</t>
  </si>
  <si>
    <t>Naval Shipyards 2nd Row     [Factors]</t>
  </si>
  <si>
    <t>WA-Axis Naval Ratio Calculation</t>
  </si>
  <si>
    <t>British PTO Fleet</t>
  </si>
  <si>
    <t xml:space="preserve"> &lt;== Include Australian</t>
  </si>
  <si>
    <t>Allied Minor Fleet</t>
  </si>
  <si>
    <t>2turn</t>
  </si>
  <si>
    <t>France Must build Ships</t>
  </si>
  <si>
    <t>France Might have to build Ships</t>
  </si>
  <si>
    <t xml:space="preserve"> &lt; --- At Start Position</t>
  </si>
  <si>
    <t>2 SBP</t>
  </si>
  <si>
    <t>`</t>
  </si>
  <si>
    <r>
      <t>1:</t>
    </r>
    <r>
      <rPr>
        <b/>
        <sz val="11"/>
        <color indexed="8"/>
        <rFont val="Arial"/>
        <family val="2"/>
      </rPr>
      <t xml:space="preserve"> Enter Russian Tensions*</t>
    </r>
  </si>
  <si>
    <r>
      <t>2:</t>
    </r>
    <r>
      <rPr>
        <b/>
        <sz val="11"/>
        <color indexed="8"/>
        <rFont val="Arial"/>
        <family val="2"/>
      </rPr>
      <t xml:space="preserve"> Fill in</t>
    </r>
    <r>
      <rPr>
        <b/>
        <sz val="10.6"/>
        <color indexed="40"/>
        <rFont val="Arial"/>
        <family val="2"/>
      </rPr>
      <t xml:space="preserve"> </t>
    </r>
    <r>
      <rPr>
        <b/>
        <sz val="10.6"/>
        <color indexed="53"/>
        <rFont val="Arial"/>
        <family val="2"/>
      </rPr>
      <t>BRP</t>
    </r>
    <r>
      <rPr>
        <b/>
        <sz val="10.6"/>
        <color indexed="40"/>
        <rFont val="Arial"/>
        <family val="2"/>
      </rPr>
      <t xml:space="preserve"> &amp; </t>
    </r>
    <r>
      <rPr>
        <b/>
        <sz val="10.6"/>
        <color indexed="34"/>
        <rFont val="Arial"/>
        <family val="2"/>
      </rPr>
      <t>Deficit Spending</t>
    </r>
  </si>
  <si>
    <r>
      <t>3:</t>
    </r>
    <r>
      <rPr>
        <b/>
        <sz val="11"/>
        <color indexed="8"/>
        <rFont val="Arial"/>
        <family val="2"/>
      </rPr>
      <t xml:space="preserve"> Fill in</t>
    </r>
    <r>
      <rPr>
        <b/>
        <sz val="10.6"/>
        <color indexed="40"/>
        <rFont val="Arial"/>
        <family val="2"/>
      </rPr>
      <t xml:space="preserve"> </t>
    </r>
    <r>
      <rPr>
        <b/>
        <sz val="10.6"/>
        <color indexed="21"/>
        <rFont val="Arial"/>
        <family val="2"/>
      </rPr>
      <t>Total Mobilizations</t>
    </r>
  </si>
  <si>
    <r>
      <t>5</t>
    </r>
    <r>
      <rPr>
        <b/>
        <i/>
        <sz val="9.25"/>
        <color indexed="60"/>
        <rFont val="Arial"/>
        <family val="2"/>
      </rPr>
      <t xml:space="preserve">: </t>
    </r>
    <r>
      <rPr>
        <b/>
        <i/>
        <u val="single"/>
        <sz val="10"/>
        <color indexed="13"/>
        <rFont val="Arial"/>
        <family val="2"/>
      </rPr>
      <t>Record RP &amp; DP assignments</t>
    </r>
  </si>
  <si>
    <r>
      <t xml:space="preserve">Paste Values Below at each </t>
    </r>
    <r>
      <rPr>
        <b/>
        <sz val="12"/>
        <color indexed="60"/>
        <rFont val="Arial"/>
        <family val="2"/>
      </rPr>
      <t>YSS</t>
    </r>
  </si>
  <si>
    <t>Enter any Deficit Spending</t>
  </si>
  <si>
    <t>Captured Econ Areas</t>
  </si>
  <si>
    <t>Balkan hexes in Rumania</t>
  </si>
  <si>
    <t>Nihon Kaigun [Combined Fleet]</t>
  </si>
  <si>
    <t>Rocket attack</t>
  </si>
  <si>
    <t>IO TR loss</t>
  </si>
  <si>
    <t xml:space="preserve">India/ Aus Box </t>
  </si>
  <si>
    <t>no</t>
  </si>
  <si>
    <t>French Navy [+1 for 5 factors below 42]</t>
  </si>
  <si>
    <t>Russia may subvert eligible minor countries.</t>
  </si>
  <si>
    <t xml:space="preserve"> the current turn and another 10 BRPs of units in the next turn.</t>
  </si>
  <si>
    <t>Russia constructs an additional IC and mobilizes 10 BRPs of units in</t>
  </si>
  <si>
    <t xml:space="preserve">Russia constructs an additional IC and mobilizes 10 BRPs of units in the </t>
  </si>
  <si>
    <t>current turn and another 10 BRPs of units in the next turn.</t>
  </si>
  <si>
    <t xml:space="preserve"> Axis, including minors in which Germany has an economic interest.</t>
  </si>
  <si>
    <t>Russia may declare war on any bordering minor neutral not controlled by the</t>
  </si>
  <si>
    <t>turn and another 10 BRPs of units in the next turn. Russian forces are put on</t>
  </si>
  <si>
    <t xml:space="preserve">Russia stops direct oil shipments to Germany and the Axis may not trace oil </t>
  </si>
  <si>
    <t xml:space="preserve">supply from Ploesti if Russia controls Ploesti or the minor countries through </t>
  </si>
  <si>
    <t xml:space="preserve"> economic interest in Russia.</t>
  </si>
  <si>
    <t>which the oil supply line must be traced. Germany loses its 10 BRP</t>
  </si>
  <si>
    <t>Germany. Allied partisans may be built in Europe.</t>
  </si>
  <si>
    <t xml:space="preserve">Russia may declare war on any bordering minor neutral except those </t>
  </si>
  <si>
    <t>controlled by the Axis or in which Germany has an economic interest.</t>
  </si>
  <si>
    <t>The U.S. mobilizes 20 BRPs of units.</t>
  </si>
  <si>
    <t xml:space="preserve">The U.S. mobilizes 20 BRPs of units. </t>
  </si>
  <si>
    <t xml:space="preserve">The U.S. may grant BRPs to Britain or France </t>
  </si>
  <si>
    <t>(one BRP per turn for each additional USAT level).</t>
  </si>
  <si>
    <t xml:space="preserve"> using the British naval air training level.</t>
  </si>
  <si>
    <t>The U.S. may construct British CVEs,</t>
  </si>
  <si>
    <t>Axis RP's</t>
  </si>
  <si>
    <t>Western Allied RP's</t>
  </si>
  <si>
    <t>Russian RP's</t>
  </si>
  <si>
    <t xml:space="preserve">      [-5 for IC's taken from total]                   TOTAL</t>
  </si>
  <si>
    <t>Japanese Resistance       TOTAL</t>
  </si>
  <si>
    <t>USA Elections</t>
  </si>
  <si>
    <t>Japanese RP's</t>
  </si>
  <si>
    <t>Bessarabia 5 BRP</t>
  </si>
  <si>
    <t>2Turn</t>
  </si>
  <si>
    <t xml:space="preserve">                  Modifiers</t>
  </si>
  <si>
    <t>Raid</t>
  </si>
  <si>
    <t>Battle of the Atlantic</t>
  </si>
  <si>
    <t>Ultra</t>
  </si>
  <si>
    <t>Only list Changed Modifiers</t>
  </si>
  <si>
    <t>DRM</t>
  </si>
  <si>
    <t>Sunk</t>
  </si>
  <si>
    <t xml:space="preserve">       Results</t>
  </si>
  <si>
    <t xml:space="preserve">            Transports</t>
  </si>
  <si>
    <t>`+/-</t>
  </si>
  <si>
    <t>Mod</t>
  </si>
  <si>
    <t>total</t>
  </si>
  <si>
    <t>#</t>
  </si>
  <si>
    <t>Stay</t>
  </si>
  <si>
    <t>Avail</t>
  </si>
  <si>
    <t>Buy</t>
  </si>
  <si>
    <t>Xfer</t>
  </si>
  <si>
    <t>Kiel +1</t>
  </si>
  <si>
    <t>ASW-4</t>
  </si>
  <si>
    <t>PTO : Japanese Convoy</t>
  </si>
  <si>
    <t>Magic</t>
  </si>
  <si>
    <t xml:space="preserve">      Added Modifiers</t>
  </si>
  <si>
    <t>JAP</t>
  </si>
  <si>
    <t>AAS</t>
  </si>
  <si>
    <t>Cards</t>
  </si>
  <si>
    <t xml:space="preserve">       Only add new Modifiers</t>
  </si>
  <si>
    <t>Build</t>
  </si>
  <si>
    <t>Dist?</t>
  </si>
  <si>
    <t>PTO : US Convoy</t>
  </si>
  <si>
    <t>Indian Ocean Transports</t>
  </si>
  <si>
    <t>Indian Ocean Transports [SUEZ]</t>
  </si>
  <si>
    <t>Axis</t>
  </si>
  <si>
    <t>Torp+1</t>
  </si>
  <si>
    <t>Dist+2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</si>
</sst>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/mmm"/>
    <numFmt numFmtId="181" formatCode="0.0"/>
    <numFmt numFmtId="182" formatCode="000\-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d\,\ yyyy"/>
    <numFmt numFmtId="188" formatCode="[$-409]h:mm:ss\ AM/PM"/>
  </numFmts>
  <fonts count="21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43"/>
      <name val="Arial"/>
      <family val="2"/>
    </font>
    <font>
      <b/>
      <sz val="14"/>
      <color indexed="8"/>
      <name val="Arial"/>
      <family val="2"/>
    </font>
    <font>
      <b/>
      <sz val="14"/>
      <color indexed="41"/>
      <name val="Arial"/>
      <family val="2"/>
    </font>
    <font>
      <b/>
      <sz val="14"/>
      <color indexed="34"/>
      <name val="Arial"/>
      <family val="2"/>
    </font>
    <font>
      <sz val="10"/>
      <color indexed="43"/>
      <name val="Arial"/>
      <family val="2"/>
    </font>
    <font>
      <sz val="11"/>
      <color indexed="43"/>
      <name val="Arial"/>
      <family val="2"/>
    </font>
    <font>
      <sz val="11"/>
      <color indexed="8"/>
      <name val="Arial"/>
      <family val="2"/>
    </font>
    <font>
      <sz val="11"/>
      <color indexed="41"/>
      <name val="Arial"/>
      <family val="2"/>
    </font>
    <font>
      <sz val="11"/>
      <color indexed="34"/>
      <name val="Arial"/>
      <family val="2"/>
    </font>
    <font>
      <sz val="8"/>
      <color indexed="8"/>
      <name val="Arial"/>
      <family val="2"/>
    </font>
    <font>
      <sz val="7.6"/>
      <color indexed="34"/>
      <name val="Arial"/>
      <family val="2"/>
    </font>
    <font>
      <sz val="7.6"/>
      <color indexed="8"/>
      <name val="Arial"/>
      <family val="2"/>
    </font>
    <font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34"/>
      <name val="Arial"/>
      <family val="2"/>
    </font>
    <font>
      <sz val="9"/>
      <color indexed="10"/>
      <name val="Arial"/>
      <family val="2"/>
    </font>
    <font>
      <b/>
      <sz val="20"/>
      <color indexed="43"/>
      <name val="Arial"/>
      <family val="2"/>
    </font>
    <font>
      <b/>
      <sz val="20"/>
      <color indexed="8"/>
      <name val="Arial"/>
      <family val="2"/>
    </font>
    <font>
      <b/>
      <sz val="20"/>
      <color indexed="41"/>
      <name val="Arial"/>
      <family val="2"/>
    </font>
    <font>
      <sz val="10"/>
      <color indexed="13"/>
      <name val="Arial"/>
      <family val="2"/>
    </font>
    <font>
      <b/>
      <sz val="12"/>
      <color indexed="43"/>
      <name val="Arial"/>
      <family val="2"/>
    </font>
    <font>
      <b/>
      <sz val="12"/>
      <color indexed="8"/>
      <name val="Arial"/>
      <family val="2"/>
    </font>
    <font>
      <b/>
      <sz val="12"/>
      <color indexed="41"/>
      <name val="Arial"/>
      <family val="2"/>
    </font>
    <font>
      <b/>
      <sz val="20"/>
      <color indexed="34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34"/>
      <name val="Arial"/>
      <family val="2"/>
    </font>
    <font>
      <b/>
      <sz val="10"/>
      <color indexed="10"/>
      <name val="Arial"/>
      <family val="2"/>
    </font>
    <font>
      <b/>
      <sz val="11"/>
      <color indexed="15"/>
      <name val="Arial"/>
      <family val="2"/>
    </font>
    <font>
      <sz val="14"/>
      <color indexed="40"/>
      <name val="Arial"/>
      <family val="2"/>
    </font>
    <font>
      <sz val="14"/>
      <color indexed="10"/>
      <name val="Arial"/>
      <family val="2"/>
    </font>
    <font>
      <b/>
      <sz val="11"/>
      <color indexed="21"/>
      <name val="Arial"/>
      <family val="2"/>
    </font>
    <font>
      <sz val="14"/>
      <color indexed="21"/>
      <name val="Arial"/>
      <family val="2"/>
    </font>
    <font>
      <b/>
      <sz val="10.6"/>
      <color indexed="40"/>
      <name val="Arial"/>
      <family val="2"/>
    </font>
    <font>
      <b/>
      <sz val="10.6"/>
      <color indexed="21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9"/>
      <color indexed="34"/>
      <name val="Arial"/>
      <family val="2"/>
    </font>
    <font>
      <b/>
      <sz val="10"/>
      <color indexed="43"/>
      <name val="Arial"/>
      <family val="2"/>
    </font>
    <font>
      <b/>
      <sz val="12"/>
      <color indexed="34"/>
      <name val="Arial"/>
      <family val="2"/>
    </font>
    <font>
      <b/>
      <sz val="10"/>
      <color indexed="41"/>
      <name val="Arial"/>
      <family val="2"/>
    </font>
    <font>
      <b/>
      <sz val="10"/>
      <color indexed="8"/>
      <name val="Century Gothic"/>
      <family val="2"/>
    </font>
    <font>
      <b/>
      <sz val="10"/>
      <color indexed="43"/>
      <name val="Century Gothic"/>
      <family val="2"/>
    </font>
    <font>
      <sz val="8"/>
      <color indexed="35"/>
      <name val="Arial"/>
      <family val="2"/>
    </font>
    <font>
      <b/>
      <sz val="8"/>
      <color indexed="43"/>
      <name val="Arial"/>
      <family val="2"/>
    </font>
    <font>
      <sz val="8"/>
      <color indexed="4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41"/>
      <name val="Times New Roman Tur"/>
      <family val="0"/>
    </font>
    <font>
      <b/>
      <sz val="18"/>
      <color indexed="8"/>
      <name val="Times New Roman Tur"/>
      <family val="0"/>
    </font>
    <font>
      <b/>
      <sz val="18"/>
      <color indexed="34"/>
      <name val="Times New Roman Tur"/>
      <family val="0"/>
    </font>
    <font>
      <b/>
      <sz val="18"/>
      <color indexed="41"/>
      <name val="Times New Roman Tur"/>
      <family val="0"/>
    </font>
    <font>
      <b/>
      <sz val="18"/>
      <color indexed="43"/>
      <name val="Times New Roman Tur"/>
      <family val="0"/>
    </font>
    <font>
      <sz val="14"/>
      <color indexed="8"/>
      <name val="Times New Roman Tur"/>
      <family val="0"/>
    </font>
    <font>
      <sz val="10"/>
      <color indexed="8"/>
      <name val="Times New Roman Tur"/>
      <family val="0"/>
    </font>
    <font>
      <b/>
      <sz val="14"/>
      <color indexed="18"/>
      <name val="Times New Roman Tur"/>
      <family val="0"/>
    </font>
    <font>
      <sz val="14"/>
      <color indexed="41"/>
      <name val="Times New Roman Tur"/>
      <family val="0"/>
    </font>
    <font>
      <b/>
      <sz val="14"/>
      <color indexed="34"/>
      <name val="Times New Roman Tur"/>
      <family val="0"/>
    </font>
    <font>
      <sz val="14"/>
      <color indexed="43"/>
      <name val="Times New Roman Tur"/>
      <family val="0"/>
    </font>
    <font>
      <b/>
      <sz val="14"/>
      <color indexed="41"/>
      <name val="Times New Roman Tur"/>
      <family val="0"/>
    </font>
    <font>
      <sz val="10"/>
      <color indexed="34"/>
      <name val="Times New Roman Tur"/>
      <family val="0"/>
    </font>
    <font>
      <sz val="10"/>
      <color indexed="41"/>
      <name val="Times New Roman Tur"/>
      <family val="0"/>
    </font>
    <font>
      <sz val="10"/>
      <color indexed="43"/>
      <name val="Times New Roman Tur"/>
      <family val="0"/>
    </font>
    <font>
      <b/>
      <sz val="12"/>
      <color indexed="8"/>
      <name val="Times New Roman Tur"/>
      <family val="0"/>
    </font>
    <font>
      <sz val="12"/>
      <color indexed="8"/>
      <name val="Times New Roman Tur"/>
      <family val="0"/>
    </font>
    <font>
      <b/>
      <sz val="12"/>
      <color indexed="41"/>
      <name val="Times New Roman Tur"/>
      <family val="0"/>
    </font>
    <font>
      <b/>
      <sz val="12"/>
      <color indexed="43"/>
      <name val="Times New Roman Tur"/>
      <family val="0"/>
    </font>
    <font>
      <b/>
      <sz val="12"/>
      <color indexed="18"/>
      <name val="Times New Roman Tur"/>
      <family val="0"/>
    </font>
    <font>
      <b/>
      <sz val="12"/>
      <color indexed="34"/>
      <name val="Times New Roman Tur"/>
      <family val="0"/>
    </font>
    <font>
      <sz val="12"/>
      <color indexed="34"/>
      <name val="Times New Roman Tur"/>
      <family val="0"/>
    </font>
    <font>
      <sz val="12"/>
      <color indexed="41"/>
      <name val="Times New Roman Tur"/>
      <family val="0"/>
    </font>
    <font>
      <sz val="12"/>
      <color indexed="43"/>
      <name val=""/>
      <family val="0"/>
    </font>
    <font>
      <b/>
      <sz val="11"/>
      <color indexed="41"/>
      <name val="Times New Roman Tur"/>
      <family val="0"/>
    </font>
    <font>
      <b/>
      <sz val="11"/>
      <color indexed="43"/>
      <name val="Times New Roman Tur"/>
      <family val="0"/>
    </font>
    <font>
      <b/>
      <i/>
      <sz val="22"/>
      <color indexed="41"/>
      <name val="Times New Roman Tur"/>
      <family val="0"/>
    </font>
    <font>
      <b/>
      <sz val="18"/>
      <color indexed="8"/>
      <name val="Arial"/>
      <family val="0"/>
    </font>
    <font>
      <sz val="12"/>
      <color indexed="34"/>
      <name val=""/>
      <family val="0"/>
    </font>
    <font>
      <sz val="12"/>
      <color indexed="43"/>
      <name val="Arial"/>
      <family val="2"/>
    </font>
    <font>
      <sz val="12"/>
      <color indexed="8"/>
      <name val=""/>
      <family val="0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34"/>
      <name val="Arial"/>
      <family val="2"/>
    </font>
    <font>
      <b/>
      <i/>
      <sz val="14"/>
      <color indexed="8"/>
      <name val="Arial"/>
      <family val="2"/>
    </font>
    <font>
      <b/>
      <sz val="11"/>
      <color indexed="34"/>
      <name val="Arial"/>
      <family val="2"/>
    </font>
    <font>
      <b/>
      <sz val="10"/>
      <color indexed="34"/>
      <name val="Arial"/>
      <family val="2"/>
    </font>
    <font>
      <sz val="14"/>
      <color indexed="43"/>
      <name val="Arial"/>
      <family val="2"/>
    </font>
    <font>
      <sz val="12"/>
      <color indexed="34"/>
      <name val="Arial"/>
      <family val="2"/>
    </font>
    <font>
      <sz val="12"/>
      <color indexed="10"/>
      <name val="Arial"/>
      <family val="2"/>
    </font>
    <font>
      <sz val="14"/>
      <color indexed="35"/>
      <name val="Arial"/>
      <family val="2"/>
    </font>
    <font>
      <u val="single"/>
      <sz val="9"/>
      <color indexed="8"/>
      <name val="Arial"/>
      <family val="2"/>
    </font>
    <font>
      <sz val="10"/>
      <color indexed="35"/>
      <name val="Arial"/>
      <family val="2"/>
    </font>
    <font>
      <b/>
      <sz val="14"/>
      <color indexed="10"/>
      <name val="Arial"/>
      <family val="2"/>
    </font>
    <font>
      <sz val="14"/>
      <color indexed="37"/>
      <name val="Arial"/>
      <family val="2"/>
    </font>
    <font>
      <sz val="8"/>
      <name val="Arial"/>
      <family val="2"/>
    </font>
    <font>
      <sz val="8.65"/>
      <color indexed="34"/>
      <name val="Arial"/>
      <family val="2"/>
    </font>
    <font>
      <sz val="8.65"/>
      <color indexed="8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8"/>
      <color indexed="34"/>
      <name val="Arial"/>
      <family val="2"/>
    </font>
    <font>
      <b/>
      <sz val="10"/>
      <name val="Tahoma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b/>
      <sz val="14"/>
      <color indexed="4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color indexed="35"/>
      <name val="Arial"/>
      <family val="2"/>
    </font>
    <font>
      <sz val="11"/>
      <color indexed="32"/>
      <name val="Arial"/>
      <family val="2"/>
    </font>
    <font>
      <b/>
      <sz val="11"/>
      <color indexed="32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sz val="11"/>
      <color indexed="60"/>
      <name val="Arial"/>
      <family val="2"/>
    </font>
    <font>
      <sz val="14"/>
      <color indexed="5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52"/>
      <name val="Arial"/>
      <family val="2"/>
    </font>
    <font>
      <b/>
      <sz val="12"/>
      <name val="Arial"/>
      <family val="2"/>
    </font>
    <font>
      <b/>
      <sz val="16"/>
      <color indexed="61"/>
      <name val="Arial"/>
      <family val="2"/>
    </font>
    <font>
      <sz val="11"/>
      <color indexed="57"/>
      <name val="Arial"/>
      <family val="2"/>
    </font>
    <font>
      <sz val="11"/>
      <color indexed="53"/>
      <name val="Arial"/>
      <family val="2"/>
    </font>
    <font>
      <sz val="11"/>
      <color indexed="31"/>
      <name val="Arial"/>
      <family val="2"/>
    </font>
    <font>
      <b/>
      <sz val="12"/>
      <color indexed="59"/>
      <name val="Arial"/>
      <family val="2"/>
    </font>
    <font>
      <b/>
      <sz val="16"/>
      <color indexed="60"/>
      <name val="Arial"/>
      <family val="2"/>
    </font>
    <font>
      <b/>
      <sz val="16"/>
      <color indexed="34"/>
      <name val="Arial"/>
      <family val="2"/>
    </font>
    <font>
      <sz val="11"/>
      <color indexed="60"/>
      <name val="Arial"/>
      <family val="2"/>
    </font>
    <font>
      <b/>
      <sz val="36"/>
      <color indexed="59"/>
      <name val="Arial"/>
      <family val="2"/>
    </font>
    <font>
      <b/>
      <sz val="18"/>
      <color indexed="43"/>
      <name val="Arial"/>
      <family val="2"/>
    </font>
    <font>
      <sz val="18"/>
      <color indexed="8"/>
      <name val="Arial"/>
      <family val="2"/>
    </font>
    <font>
      <b/>
      <sz val="18"/>
      <color indexed="41"/>
      <name val="Arial"/>
      <family val="2"/>
    </font>
    <font>
      <b/>
      <sz val="18"/>
      <color indexed="34"/>
      <name val="Arial"/>
      <family val="2"/>
    </font>
    <font>
      <sz val="36"/>
      <name val="Arial"/>
      <family val="0"/>
    </font>
    <font>
      <b/>
      <sz val="10.6"/>
      <color indexed="53"/>
      <name val="Arial"/>
      <family val="2"/>
    </font>
    <font>
      <sz val="11"/>
      <color indexed="40"/>
      <name val="Arial"/>
      <family val="2"/>
    </font>
    <font>
      <sz val="11"/>
      <color indexed="23"/>
      <name val="Arial"/>
      <family val="2"/>
    </font>
    <font>
      <i/>
      <sz val="8"/>
      <color indexed="8"/>
      <name val="Arial"/>
      <family val="2"/>
    </font>
    <font>
      <sz val="8"/>
      <name val="Tahoma"/>
      <family val="2"/>
    </font>
    <font>
      <sz val="12"/>
      <color indexed="4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34"/>
      <name val="Arial"/>
      <family val="2"/>
    </font>
    <font>
      <sz val="8"/>
      <color indexed="53"/>
      <name val="Arial"/>
      <family val="2"/>
    </font>
    <font>
      <b/>
      <i/>
      <u val="single"/>
      <sz val="14"/>
      <color indexed="34"/>
      <name val="Arial"/>
      <family val="2"/>
    </font>
    <font>
      <b/>
      <i/>
      <u val="single"/>
      <sz val="10"/>
      <color indexed="34"/>
      <name val="Arial"/>
      <family val="2"/>
    </font>
    <font>
      <sz val="18"/>
      <color indexed="43"/>
      <name val="Arial"/>
      <family val="2"/>
    </font>
    <font>
      <i/>
      <sz val="10"/>
      <color indexed="34"/>
      <name val="Arial"/>
      <family val="2"/>
    </font>
    <font>
      <sz val="18"/>
      <color indexed="41"/>
      <name val="Arial"/>
      <family val="2"/>
    </font>
    <font>
      <sz val="14"/>
      <color indexed="41"/>
      <name val="Arial"/>
      <family val="2"/>
    </font>
    <font>
      <sz val="18"/>
      <color indexed="34"/>
      <name val="Arial"/>
      <family val="2"/>
    </font>
    <font>
      <b/>
      <sz val="10.6"/>
      <color indexed="34"/>
      <name val="Arial"/>
      <family val="2"/>
    </font>
    <font>
      <sz val="20"/>
      <color indexed="43"/>
      <name val="Arial"/>
      <family val="2"/>
    </font>
    <font>
      <b/>
      <sz val="10"/>
      <color indexed="41"/>
      <name val="Century Gothic"/>
      <family val="2"/>
    </font>
    <font>
      <b/>
      <sz val="10"/>
      <color indexed="34"/>
      <name val="Century Gothic"/>
      <family val="2"/>
    </font>
    <font>
      <b/>
      <sz val="9"/>
      <color indexed="43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sz val="12"/>
      <color indexed="60"/>
      <name val="Arial"/>
      <family val="2"/>
    </font>
    <font>
      <sz val="14"/>
      <color indexed="61"/>
      <name val="Arial"/>
      <family val="2"/>
    </font>
    <font>
      <sz val="10"/>
      <color indexed="53"/>
      <name val="Arial"/>
      <family val="0"/>
    </font>
    <font>
      <b/>
      <i/>
      <sz val="8"/>
      <color indexed="8"/>
      <name val="Arial"/>
      <family val="2"/>
    </font>
    <font>
      <sz val="11"/>
      <name val="Tahoma"/>
      <family val="2"/>
    </font>
    <font>
      <b/>
      <sz val="18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b/>
      <sz val="12"/>
      <name val="Tahoma"/>
      <family val="2"/>
    </font>
    <font>
      <b/>
      <sz val="11"/>
      <color indexed="10"/>
      <name val="Tahoma"/>
      <family val="2"/>
    </font>
    <font>
      <b/>
      <sz val="8"/>
      <color indexed="60"/>
      <name val="Tahoma"/>
      <family val="2"/>
    </font>
    <font>
      <sz val="10"/>
      <color indexed="60"/>
      <name val="Arial"/>
      <family val="0"/>
    </font>
    <font>
      <b/>
      <i/>
      <sz val="11"/>
      <color indexed="60"/>
      <name val="Arial"/>
      <family val="2"/>
    </font>
    <font>
      <b/>
      <i/>
      <sz val="9.25"/>
      <color indexed="60"/>
      <name val="Arial"/>
      <family val="2"/>
    </font>
    <font>
      <b/>
      <i/>
      <u val="single"/>
      <sz val="10"/>
      <color indexed="13"/>
      <name val="Arial"/>
      <family val="2"/>
    </font>
    <font>
      <b/>
      <sz val="10"/>
      <color indexed="53"/>
      <name val="Arial"/>
      <family val="2"/>
    </font>
    <font>
      <b/>
      <sz val="9"/>
      <color indexed="34"/>
      <name val="Arial"/>
      <family val="2"/>
    </font>
    <font>
      <b/>
      <sz val="8"/>
      <name val="Arial"/>
      <family val="2"/>
    </font>
    <font>
      <b/>
      <sz val="10"/>
      <color indexed="60"/>
      <name val="Century Gothic"/>
      <family val="2"/>
    </font>
    <font>
      <sz val="24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1"/>
      <color indexed="52"/>
      <name val="Arial"/>
      <family val="2"/>
    </font>
    <font>
      <b/>
      <u val="single"/>
      <sz val="11"/>
      <color indexed="17"/>
      <name val="Arial"/>
      <family val="2"/>
    </font>
    <font>
      <b/>
      <u val="single"/>
      <sz val="11"/>
      <color indexed="11"/>
      <name val="Arial"/>
      <family val="2"/>
    </font>
    <font>
      <b/>
      <u val="single"/>
      <sz val="11"/>
      <color indexed="34"/>
      <name val="Arial"/>
      <family val="2"/>
    </font>
    <font>
      <sz val="8"/>
      <color indexed="8"/>
      <name val="Abadi MT Condensed Light"/>
      <family val="2"/>
    </font>
    <font>
      <sz val="8"/>
      <name val="Abadi MT Condensed Light"/>
      <family val="2"/>
    </font>
    <font>
      <sz val="8"/>
      <color indexed="43"/>
      <name val="Abadi MT Condensed Light"/>
      <family val="2"/>
    </font>
    <font>
      <b/>
      <sz val="8"/>
      <color indexed="8"/>
      <name val="Abadi MT Condensed Light"/>
      <family val="2"/>
    </font>
    <font>
      <b/>
      <sz val="8"/>
      <name val="Abadi MT Condensed Light"/>
      <family val="2"/>
    </font>
    <font>
      <b/>
      <sz val="8"/>
      <color indexed="43"/>
      <name val="Abadi MT Condensed Light"/>
      <family val="2"/>
    </font>
    <font>
      <b/>
      <sz val="8"/>
      <color indexed="41"/>
      <name val="Abadi MT Condensed Light"/>
      <family val="2"/>
    </font>
    <font>
      <sz val="8"/>
      <color indexed="41"/>
      <name val="Abadi MT Condensed Light"/>
      <family val="2"/>
    </font>
    <font>
      <b/>
      <sz val="11"/>
      <color indexed="41"/>
      <name val="Arial"/>
      <family val="0"/>
    </font>
    <font>
      <b/>
      <sz val="24"/>
      <color indexed="10"/>
      <name val="Arial"/>
      <family val="0"/>
    </font>
    <font>
      <b/>
      <i/>
      <sz val="10"/>
      <color indexed="60"/>
      <name val="Arial"/>
      <family val="0"/>
    </font>
    <font>
      <b/>
      <i/>
      <sz val="10"/>
      <color indexed="52"/>
      <name val="Arial"/>
      <family val="2"/>
    </font>
    <font>
      <b/>
      <i/>
      <sz val="10"/>
      <color indexed="10"/>
      <name val="Arial"/>
      <family val="0"/>
    </font>
    <font>
      <b/>
      <sz val="10"/>
      <color indexed="60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52"/>
      <name val="Arial"/>
      <family val="0"/>
    </font>
    <font>
      <sz val="10"/>
      <color indexed="21"/>
      <name val="Arial"/>
      <family val="0"/>
    </font>
    <font>
      <b/>
      <i/>
      <sz val="12"/>
      <color indexed="60"/>
      <name val="Arial"/>
      <family val="0"/>
    </font>
    <font>
      <b/>
      <sz val="10"/>
      <color indexed="54"/>
      <name val="Arial"/>
      <family val="2"/>
    </font>
    <font>
      <b/>
      <sz val="24"/>
      <color indexed="41"/>
      <name val="Arial"/>
      <family val="0"/>
    </font>
    <font>
      <b/>
      <i/>
      <sz val="10"/>
      <color indexed="41"/>
      <name val="Arial"/>
      <family val="0"/>
    </font>
    <font>
      <b/>
      <i/>
      <sz val="10"/>
      <name val="Arial"/>
      <family val="0"/>
    </font>
    <font>
      <sz val="10"/>
      <color indexed="23"/>
      <name val="Arial"/>
      <family val="0"/>
    </font>
    <font>
      <b/>
      <sz val="24"/>
      <color indexed="8"/>
      <name val="Arial"/>
      <family val="0"/>
    </font>
  </fonts>
  <fills count="1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4"/>
        <bgColor indexed="29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6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29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41"/>
      </top>
      <bottom>
        <color indexed="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36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34"/>
      </left>
      <right style="thin"/>
      <top style="medium">
        <color indexed="34"/>
      </top>
      <bottom style="medium">
        <color indexed="34"/>
      </bottom>
    </border>
    <border>
      <left style="thin">
        <color indexed="8"/>
      </left>
      <right>
        <color indexed="63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34"/>
      </left>
      <right style="medium">
        <color indexed="34"/>
      </right>
      <top style="medium">
        <color indexed="34"/>
      </top>
      <bottom style="medium">
        <color indexed="34"/>
      </bottom>
    </border>
    <border>
      <left>
        <color indexed="63"/>
      </left>
      <right>
        <color indexed="63"/>
      </right>
      <top style="medium">
        <color indexed="34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 style="thin"/>
      <right style="thin"/>
      <top style="medium">
        <color indexed="34"/>
      </top>
      <bottom style="medium">
        <color indexed="34"/>
      </bottom>
    </border>
    <border>
      <left style="thin"/>
      <right style="medium">
        <color indexed="34"/>
      </right>
      <top style="medium">
        <color indexed="34"/>
      </top>
      <bottom style="medium">
        <color indexed="34"/>
      </bottom>
    </border>
    <border>
      <left style="medium"/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medium"/>
    </border>
    <border>
      <left style="medium">
        <color indexed="34"/>
      </left>
      <right>
        <color indexed="63"/>
      </right>
      <top style="thick">
        <color indexed="34"/>
      </top>
      <bottom style="thick">
        <color indexed="34"/>
      </bottom>
    </border>
    <border>
      <left>
        <color indexed="63"/>
      </left>
      <right>
        <color indexed="63"/>
      </right>
      <top style="thick">
        <color indexed="34"/>
      </top>
      <bottom style="thick">
        <color indexed="34"/>
      </bottom>
    </border>
    <border>
      <left>
        <color indexed="63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thick">
        <color indexed="34"/>
      </left>
      <right style="thick">
        <color indexed="34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>
        <color indexed="8"/>
      </left>
      <right>
        <color indexed="63"/>
      </right>
      <top style="medium"/>
      <bottom>
        <color indexed="8"/>
      </bottom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8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ck">
        <color indexed="46"/>
      </left>
      <right style="thin"/>
      <top style="thick">
        <color indexed="46"/>
      </top>
      <bottom style="thick">
        <color indexed="46"/>
      </bottom>
    </border>
    <border>
      <left style="thin"/>
      <right style="thin"/>
      <top style="thick">
        <color indexed="46"/>
      </top>
      <bottom style="thick">
        <color indexed="46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34"/>
      </top>
      <bottom style="medium">
        <color indexed="34"/>
      </bottom>
    </border>
    <border>
      <left>
        <color indexed="8"/>
      </left>
      <right>
        <color indexed="8"/>
      </right>
      <top style="thick">
        <color indexed="46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medium"/>
      <right style="medium"/>
      <top style="thick">
        <color indexed="8"/>
      </top>
      <bottom style="medium"/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ck">
        <color indexed="35"/>
      </top>
      <bottom>
        <color indexed="8"/>
      </bottom>
    </border>
    <border>
      <left>
        <color indexed="63"/>
      </left>
      <right style="thin"/>
      <top style="thick">
        <color indexed="35"/>
      </top>
      <bottom>
        <color indexed="63"/>
      </bottom>
    </border>
    <border>
      <left style="thick">
        <color indexed="35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35"/>
      </right>
      <top style="thin">
        <color indexed="8"/>
      </top>
      <bottom style="thin">
        <color indexed="8"/>
      </bottom>
    </border>
    <border>
      <left style="thick">
        <color indexed="35"/>
      </left>
      <right style="thin">
        <color indexed="8"/>
      </right>
      <top style="thick">
        <color indexed="8"/>
      </top>
      <bottom style="thick">
        <color indexed="35"/>
      </bottom>
    </border>
    <border>
      <left>
        <color indexed="8"/>
      </left>
      <right style="thin">
        <color indexed="8"/>
      </right>
      <top style="thick">
        <color indexed="8"/>
      </top>
      <bottom style="thick">
        <color indexed="35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35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35"/>
      </bottom>
    </border>
    <border>
      <left style="thin">
        <color indexed="8"/>
      </left>
      <right style="medium"/>
      <top style="thick">
        <color indexed="8"/>
      </top>
      <bottom style="thick">
        <color indexed="35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35"/>
      </bottom>
    </border>
    <border>
      <left style="thin">
        <color indexed="8"/>
      </left>
      <right style="thick">
        <color indexed="35"/>
      </right>
      <top style="thick">
        <color indexed="8"/>
      </top>
      <bottom style="thick">
        <color indexed="35"/>
      </bottom>
    </border>
    <border>
      <left>
        <color indexed="63"/>
      </left>
      <right style="thick">
        <color indexed="35"/>
      </right>
      <top>
        <color indexed="63"/>
      </top>
      <bottom style="thin">
        <color indexed="8"/>
      </bottom>
    </border>
    <border>
      <left style="thin"/>
      <right style="thick">
        <color indexed="35"/>
      </right>
      <top style="thick">
        <color indexed="35"/>
      </top>
      <bottom>
        <color indexed="63"/>
      </bottom>
    </border>
    <border>
      <left style="thin"/>
      <right style="thick">
        <color indexed="35"/>
      </right>
      <top>
        <color indexed="63"/>
      </top>
      <bottom style="thin"/>
    </border>
    <border>
      <left>
        <color indexed="63"/>
      </left>
      <right style="medium">
        <color indexed="34"/>
      </right>
      <top style="medium">
        <color indexed="34"/>
      </top>
      <bottom>
        <color indexed="63"/>
      </bottom>
    </border>
    <border>
      <left style="medium">
        <color indexed="34"/>
      </left>
      <right style="medium">
        <color indexed="34"/>
      </right>
      <top style="medium">
        <color indexed="34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 style="medium">
        <color indexed="34"/>
      </left>
      <right style="thin"/>
      <top>
        <color indexed="63"/>
      </top>
      <bottom style="medium">
        <color indexed="34"/>
      </bottom>
    </border>
    <border>
      <left style="thin"/>
      <right style="thin"/>
      <top>
        <color indexed="63"/>
      </top>
      <bottom style="medium">
        <color indexed="34"/>
      </bottom>
    </border>
    <border>
      <left style="thin"/>
      <right style="medium">
        <color indexed="34"/>
      </right>
      <top>
        <color indexed="63"/>
      </top>
      <bottom style="medium">
        <color indexed="34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ck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/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>
        <color indexed="8"/>
      </right>
      <top style="medium"/>
      <bottom>
        <color indexed="8"/>
      </bottom>
    </border>
    <border>
      <left style="thin"/>
      <right style="thin"/>
      <top style="thick">
        <color indexed="61"/>
      </top>
      <bottom>
        <color indexed="8"/>
      </bottom>
    </border>
    <border>
      <left>
        <color indexed="63"/>
      </left>
      <right style="thin"/>
      <top style="thick">
        <color indexed="61"/>
      </top>
      <bottom>
        <color indexed="63"/>
      </bottom>
    </border>
    <border>
      <left>
        <color indexed="63"/>
      </left>
      <right style="thick">
        <color indexed="61"/>
      </right>
      <top style="thick">
        <color indexed="61"/>
      </top>
      <bottom>
        <color indexed="8"/>
      </bottom>
    </border>
    <border>
      <left>
        <color indexed="63"/>
      </left>
      <right style="thick">
        <color indexed="61"/>
      </right>
      <top>
        <color indexed="8"/>
      </top>
      <bottom>
        <color indexed="8"/>
      </bottom>
    </border>
    <border>
      <left style="thick">
        <color indexed="61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ck">
        <color indexed="61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61"/>
      </right>
      <top style="thin">
        <color indexed="8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ck">
        <color indexed="8"/>
      </top>
      <bottom style="thick">
        <color indexed="61"/>
      </bottom>
    </border>
    <border>
      <left style="thin">
        <color indexed="8"/>
      </left>
      <right>
        <color indexed="8"/>
      </right>
      <top style="thick">
        <color indexed="8"/>
      </top>
      <bottom style="thick">
        <color indexed="61"/>
      </bottom>
    </border>
    <border>
      <left>
        <color indexed="8"/>
      </left>
      <right style="thin">
        <color indexed="8"/>
      </right>
      <top style="thick">
        <color indexed="8"/>
      </top>
      <bottom style="thick">
        <color indexed="6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1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61"/>
      </bottom>
    </border>
    <border>
      <left style="thin">
        <color indexed="8"/>
      </left>
      <right style="medium"/>
      <top style="thick">
        <color indexed="8"/>
      </top>
      <bottom style="thick">
        <color indexed="61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61"/>
      </bottom>
    </border>
    <border>
      <left style="thin">
        <color indexed="8"/>
      </left>
      <right style="thick">
        <color indexed="61"/>
      </right>
      <top style="thick">
        <color indexed="8"/>
      </top>
      <bottom style="thick">
        <color indexed="61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61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35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thin">
        <color indexed="2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ck">
        <color indexed="45"/>
      </top>
      <bottom style="thick">
        <color indexed="4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29"/>
      </bottom>
    </border>
    <border>
      <left>
        <color indexed="63"/>
      </left>
      <right>
        <color indexed="8"/>
      </right>
      <top>
        <color indexed="8"/>
      </top>
      <bottom style="thin">
        <color indexed="2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>
        <color indexed="8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double">
        <color indexed="8"/>
      </bottom>
    </border>
    <border>
      <left style="medium"/>
      <right>
        <color indexed="8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34"/>
      </left>
      <right style="thin">
        <color indexed="34"/>
      </right>
      <top style="thin">
        <color indexed="34"/>
      </top>
      <bottom>
        <color indexed="63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ck">
        <color indexed="10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8"/>
      </bottom>
    </border>
    <border>
      <left style="thick">
        <color indexed="10"/>
      </left>
      <right style="thick">
        <color indexed="10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ck">
        <color indexed="34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34"/>
      </bottom>
    </border>
    <border>
      <left style="thick">
        <color indexed="34"/>
      </left>
      <right style="thick">
        <color indexed="34"/>
      </right>
      <top>
        <color indexed="63"/>
      </top>
      <bottom>
        <color indexed="8"/>
      </bottom>
    </border>
    <border>
      <left style="thick">
        <color indexed="34"/>
      </left>
      <right style="thick">
        <color indexed="34"/>
      </right>
      <top>
        <color indexed="8"/>
      </top>
      <bottom>
        <color indexed="63"/>
      </bottom>
    </border>
    <border>
      <left style="thick">
        <color indexed="34"/>
      </left>
      <right style="thick">
        <color indexed="34"/>
      </right>
      <top>
        <color indexed="8"/>
      </top>
      <bottom>
        <color indexed="8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/>
      <right style="thin"/>
      <top style="thick">
        <color indexed="34"/>
      </top>
      <bottom style="thin"/>
    </border>
    <border>
      <left style="medium">
        <color indexed="8"/>
      </left>
      <right>
        <color indexed="8"/>
      </right>
      <top>
        <color indexed="63"/>
      </top>
      <bottom style="thick">
        <color indexed="34"/>
      </bottom>
    </border>
    <border>
      <left>
        <color indexed="8"/>
      </left>
      <right>
        <color indexed="8"/>
      </right>
      <top>
        <color indexed="63"/>
      </top>
      <bottom style="thick">
        <color indexed="34"/>
      </bottom>
    </border>
    <border>
      <left style="thin">
        <color indexed="34"/>
      </left>
      <right style="thin">
        <color indexed="34"/>
      </right>
      <top>
        <color indexed="63"/>
      </top>
      <bottom style="thick">
        <color indexed="34"/>
      </bottom>
    </border>
    <border>
      <left style="thin">
        <color indexed="34"/>
      </left>
      <right style="thin">
        <color indexed="34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 style="thin">
        <color indexed="34"/>
      </left>
      <right style="thin">
        <color indexed="34"/>
      </right>
      <top style="medium">
        <color indexed="8"/>
      </top>
      <bottom>
        <color indexed="63"/>
      </bottom>
    </border>
    <border>
      <left style="thin">
        <color indexed="34"/>
      </left>
      <right style="thin">
        <color indexed="34"/>
      </right>
      <top style="thick">
        <color indexed="10"/>
      </top>
      <bottom>
        <color indexed="8"/>
      </bottom>
    </border>
    <border>
      <left>
        <color indexed="8"/>
      </left>
      <right>
        <color indexed="63"/>
      </right>
      <top style="thick">
        <color indexed="10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ck">
        <color indexed="10"/>
      </bottom>
    </border>
    <border>
      <left>
        <color indexed="8"/>
      </left>
      <right>
        <color indexed="8"/>
      </right>
      <top style="medium">
        <color indexed="8"/>
      </top>
      <bottom style="thick">
        <color indexed="10"/>
      </bottom>
    </border>
    <border>
      <left style="thin">
        <color indexed="34"/>
      </left>
      <right style="thin">
        <color indexed="34"/>
      </right>
      <top style="medium">
        <color indexed="8"/>
      </top>
      <bottom style="thick">
        <color indexed="10"/>
      </bottom>
    </border>
    <border>
      <left style="thin">
        <color indexed="34"/>
      </left>
      <right style="thin">
        <color indexed="34"/>
      </right>
      <top style="thick">
        <color indexed="34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ck">
        <color indexed="34"/>
      </bottom>
    </border>
    <border>
      <left>
        <color indexed="8"/>
      </left>
      <right>
        <color indexed="8"/>
      </right>
      <top style="medium">
        <color indexed="8"/>
      </top>
      <bottom style="thick">
        <color indexed="34"/>
      </bottom>
    </border>
    <border>
      <left style="thin">
        <color indexed="34"/>
      </left>
      <right style="thin">
        <color indexed="34"/>
      </right>
      <top style="medium">
        <color indexed="8"/>
      </top>
      <bottom style="thick">
        <color indexed="34"/>
      </bottom>
    </border>
    <border>
      <left>
        <color indexed="63"/>
      </left>
      <right>
        <color indexed="63"/>
      </right>
      <top style="thick">
        <color indexed="34"/>
      </top>
      <bottom style="medium"/>
    </border>
    <border>
      <left style="medium"/>
      <right>
        <color indexed="63"/>
      </right>
      <top style="thick">
        <color indexed="10"/>
      </top>
      <bottom style="medium"/>
    </border>
    <border>
      <left style="medium"/>
      <right style="thick">
        <color indexed="34"/>
      </right>
      <top>
        <color indexed="8"/>
      </top>
      <bottom style="thick">
        <color indexed="34"/>
      </bottom>
    </border>
    <border>
      <left style="medium"/>
      <right>
        <color indexed="8"/>
      </right>
      <top style="thick">
        <color indexed="10"/>
      </top>
      <bottom>
        <color indexed="8"/>
      </bottom>
    </border>
    <border>
      <left style="medium"/>
      <right>
        <color indexed="8"/>
      </right>
      <top>
        <color indexed="8"/>
      </top>
      <bottom style="thick">
        <color indexed="10"/>
      </bottom>
    </border>
    <border>
      <left style="medium"/>
      <right>
        <color indexed="8"/>
      </right>
      <top style="thick">
        <color indexed="34"/>
      </top>
      <bottom>
        <color indexed="8"/>
      </bottom>
    </border>
    <border>
      <left style="medium"/>
      <right>
        <color indexed="8"/>
      </right>
      <top>
        <color indexed="8"/>
      </top>
      <bottom style="thick">
        <color indexed="3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8"/>
      </left>
      <right>
        <color indexed="63"/>
      </right>
      <top style="thick">
        <color indexed="34"/>
      </top>
      <bottom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ck">
        <color indexed="34"/>
      </bottom>
    </border>
    <border>
      <left>
        <color indexed="8"/>
      </left>
      <right>
        <color indexed="63"/>
      </right>
      <top>
        <color indexed="63"/>
      </top>
      <bottom style="thick">
        <color indexed="34"/>
      </bottom>
    </border>
    <border>
      <left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ck">
        <color indexed="34"/>
      </bottom>
    </border>
    <border>
      <left>
        <color indexed="63"/>
      </left>
      <right>
        <color indexed="63"/>
      </right>
      <top style="medium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34"/>
      </bottom>
    </border>
    <border>
      <left style="medium"/>
      <right style="medium"/>
      <top style="thick">
        <color indexed="34"/>
      </top>
      <bottom style="medium"/>
    </border>
    <border>
      <left>
        <color indexed="8"/>
      </left>
      <right style="thick">
        <color indexed="34"/>
      </right>
      <top>
        <color indexed="63"/>
      </top>
      <bottom>
        <color indexed="8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8"/>
      </left>
      <right style="thick">
        <color indexed="34"/>
      </right>
      <top>
        <color indexed="8"/>
      </top>
      <bottom style="thick">
        <color indexed="34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8"/>
      </left>
      <right style="thick">
        <color indexed="10"/>
      </right>
      <top>
        <color indexed="63"/>
      </top>
      <bottom>
        <color indexed="8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34"/>
      </left>
      <right>
        <color indexed="63"/>
      </right>
      <top style="thick">
        <color indexed="34"/>
      </top>
      <bottom style="thick">
        <color indexed="3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29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thick">
        <color indexed="34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ck">
        <color indexed="34"/>
      </top>
      <bottom style="thick">
        <color indexed="34"/>
      </bottom>
    </border>
    <border>
      <left>
        <color indexed="8"/>
      </left>
      <right>
        <color indexed="8"/>
      </right>
      <top style="thick">
        <color indexed="34"/>
      </top>
      <bottom style="thick">
        <color indexed="34"/>
      </bottom>
    </border>
    <border>
      <left>
        <color indexed="8"/>
      </left>
      <right style="thick">
        <color indexed="34"/>
      </right>
      <top style="thick">
        <color indexed="34"/>
      </top>
      <bottom style="thick">
        <color indexed="3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ck">
        <color indexed="35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ck">
        <color indexed="35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35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ck">
        <color indexed="35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35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ck">
        <color indexed="35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ck">
        <color indexed="61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61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61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61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thick">
        <color indexed="8"/>
      </top>
      <bottom style="thick">
        <color indexed="35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medium"/>
      <right style="medium"/>
      <top style="thin">
        <color indexed="8"/>
      </top>
      <bottom style="thick"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30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29"/>
      </bottom>
    </border>
    <border>
      <left>
        <color indexed="8"/>
      </left>
      <right>
        <color indexed="63"/>
      </right>
      <top>
        <color indexed="63"/>
      </top>
      <bottom style="thin">
        <color indexed="29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8"/>
      </right>
      <top style="thin"/>
      <bottom style="thin"/>
    </border>
    <border>
      <left style="medium"/>
      <right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8"/>
      </right>
      <top style="thin"/>
      <bottom>
        <color indexed="63"/>
      </bottom>
    </border>
    <border>
      <left style="medium"/>
      <right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ck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8"/>
      </bottom>
    </border>
    <border>
      <left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/>
      <top>
        <color indexed="63"/>
      </top>
      <bottom>
        <color indexed="8"/>
      </bottom>
    </border>
    <border>
      <left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48"/>
      </top>
      <bottom style="medium"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 style="medium"/>
    </border>
    <border>
      <left style="medium"/>
      <right style="thin"/>
      <top style="medium"/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8"/>
      </left>
      <right>
        <color indexed="8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48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ck">
        <color indexed="24"/>
      </top>
      <bottom style="hair">
        <color indexed="24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ck">
        <color indexed="48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>
        <color indexed="24"/>
      </top>
      <bottom style="hair">
        <color indexed="24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ck">
        <color indexed="48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ck">
        <color indexed="48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>
        <color indexed="24"/>
      </top>
      <bottom style="thick">
        <color indexed="24"/>
      </bottom>
    </border>
    <border>
      <left style="medium"/>
      <right style="thick">
        <color indexed="48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ck">
        <color indexed="4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thick">
        <color indexed="48"/>
      </bottom>
    </border>
    <border>
      <left style="medium"/>
      <right style="hair"/>
      <top style="hair">
        <color indexed="24"/>
      </top>
      <bottom style="thick">
        <color indexed="48"/>
      </bottom>
    </border>
    <border>
      <left style="hair"/>
      <right style="hair"/>
      <top style="hair"/>
      <bottom style="thick">
        <color indexed="48"/>
      </bottom>
    </border>
    <border>
      <left style="hair"/>
      <right>
        <color indexed="63"/>
      </right>
      <top style="hair"/>
      <bottom style="thick">
        <color indexed="48"/>
      </bottom>
    </border>
    <border>
      <left>
        <color indexed="63"/>
      </left>
      <right style="hair"/>
      <top style="hair"/>
      <bottom style="thick">
        <color indexed="48"/>
      </bottom>
    </border>
    <border>
      <left>
        <color indexed="63"/>
      </left>
      <right style="medium"/>
      <top>
        <color indexed="63"/>
      </top>
      <bottom style="thick">
        <color indexed="48"/>
      </bottom>
    </border>
    <border>
      <left style="medium"/>
      <right style="thick">
        <color indexed="48"/>
      </right>
      <top style="hair"/>
      <bottom style="thick">
        <color indexed="48"/>
      </bottom>
    </border>
    <border>
      <left>
        <color indexed="8"/>
      </left>
      <right style="medium"/>
      <top style="medium"/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medium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8"/>
      </left>
      <right>
        <color indexed="63"/>
      </right>
      <top style="thick">
        <color indexed="34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ck">
        <color indexed="10"/>
      </bottom>
    </border>
    <border>
      <left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8"/>
      </left>
      <right style="thick">
        <color indexed="8"/>
      </right>
      <top style="medium"/>
      <bottom>
        <color indexed="63"/>
      </bottom>
    </border>
    <border>
      <left style="thick">
        <color indexed="35"/>
      </left>
      <right>
        <color indexed="63"/>
      </right>
      <top style="thick">
        <color indexed="35"/>
      </top>
      <bottom>
        <color indexed="63"/>
      </bottom>
    </border>
    <border>
      <left>
        <color indexed="63"/>
      </left>
      <right>
        <color indexed="63"/>
      </right>
      <top style="thick">
        <color indexed="35"/>
      </top>
      <bottom>
        <color indexed="63"/>
      </bottom>
    </border>
    <border>
      <left style="thick">
        <color indexed="35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1">
    <xf numFmtId="0" fontId="0" fillId="0" borderId="0" xfId="0" applyAlignment="1">
      <alignment/>
    </xf>
    <xf numFmtId="0" fontId="3" fillId="2" borderId="0" xfId="0" applyAlignment="1">
      <alignment horizontal="center"/>
    </xf>
    <xf numFmtId="0" fontId="3" fillId="3" borderId="0" xfId="0" applyAlignment="1">
      <alignment horizontal="center"/>
    </xf>
    <xf numFmtId="0" fontId="3" fillId="4" borderId="0" xfId="0" applyAlignment="1">
      <alignment horizontal="center"/>
    </xf>
    <xf numFmtId="0" fontId="3" fillId="5" borderId="0" xfId="0" applyAlignment="1">
      <alignment horizontal="center"/>
    </xf>
    <xf numFmtId="0" fontId="1" fillId="0" borderId="0" xfId="0" applyAlignment="1">
      <alignment/>
    </xf>
    <xf numFmtId="0" fontId="1" fillId="0" borderId="0" xfId="0" applyAlignment="1">
      <alignment/>
    </xf>
    <xf numFmtId="0" fontId="6" fillId="6" borderId="0" xfId="0" applyAlignment="1">
      <alignment horizontal="right"/>
    </xf>
    <xf numFmtId="0" fontId="11" fillId="0" borderId="1" xfId="0" applyAlignment="1">
      <alignment/>
    </xf>
    <xf numFmtId="0" fontId="11" fillId="0" borderId="0" xfId="0" applyAlignment="1">
      <alignment/>
    </xf>
    <xf numFmtId="0" fontId="1" fillId="7" borderId="0" xfId="0" applyAlignment="1">
      <alignment/>
    </xf>
    <xf numFmtId="0" fontId="1" fillId="7" borderId="0" xfId="0" applyAlignment="1">
      <alignment horizontal="center"/>
    </xf>
    <xf numFmtId="0" fontId="2" fillId="7" borderId="0" xfId="0" applyAlignment="1">
      <alignment horizontal="left"/>
    </xf>
    <xf numFmtId="0" fontId="16" fillId="7" borderId="0" xfId="0" applyAlignment="1">
      <alignment horizontal="center"/>
    </xf>
    <xf numFmtId="0" fontId="1" fillId="7" borderId="0" xfId="0" applyAlignment="1">
      <alignment/>
    </xf>
    <xf numFmtId="0" fontId="1" fillId="8" borderId="2" xfId="0" applyAlignment="1">
      <alignment horizontal="center"/>
    </xf>
    <xf numFmtId="0" fontId="26" fillId="9" borderId="3" xfId="0" applyAlignment="1">
      <alignment/>
    </xf>
    <xf numFmtId="0" fontId="8" fillId="9" borderId="0" xfId="0" applyAlignment="1">
      <alignment/>
    </xf>
    <xf numFmtId="0" fontId="1" fillId="9" borderId="0" xfId="0" applyAlignment="1">
      <alignment/>
    </xf>
    <xf numFmtId="0" fontId="1" fillId="9" borderId="4" xfId="0" applyAlignment="1">
      <alignment/>
    </xf>
    <xf numFmtId="0" fontId="36" fillId="9" borderId="0" xfId="0" applyAlignment="1">
      <alignment/>
    </xf>
    <xf numFmtId="0" fontId="38" fillId="9" borderId="0" xfId="0" applyAlignment="1">
      <alignment/>
    </xf>
    <xf numFmtId="0" fontId="22" fillId="9" borderId="0" xfId="0" applyAlignment="1">
      <alignment/>
    </xf>
    <xf numFmtId="0" fontId="36" fillId="9" borderId="3" xfId="0" applyAlignment="1">
      <alignment/>
    </xf>
    <xf numFmtId="0" fontId="23" fillId="10" borderId="0" xfId="0" applyAlignment="1">
      <alignment horizontal="center"/>
    </xf>
    <xf numFmtId="0" fontId="2" fillId="9" borderId="0" xfId="0" applyAlignment="1">
      <alignment/>
    </xf>
    <xf numFmtId="0" fontId="2" fillId="9" borderId="4" xfId="0" applyAlignment="1">
      <alignment/>
    </xf>
    <xf numFmtId="0" fontId="2" fillId="0" borderId="0" xfId="0" applyAlignment="1">
      <alignment/>
    </xf>
    <xf numFmtId="0" fontId="1" fillId="9" borderId="5" xfId="0" applyAlignment="1">
      <alignment/>
    </xf>
    <xf numFmtId="0" fontId="6" fillId="6" borderId="0" xfId="0" applyAlignment="1">
      <alignment horizontal="center"/>
    </xf>
    <xf numFmtId="0" fontId="6" fillId="6" borderId="0" xfId="0" applyAlignment="1">
      <alignment/>
    </xf>
    <xf numFmtId="0" fontId="43" fillId="10" borderId="6" xfId="0" applyAlignment="1">
      <alignment/>
    </xf>
    <xf numFmtId="0" fontId="11" fillId="11" borderId="6" xfId="0" applyAlignment="1">
      <alignment horizontal="center"/>
    </xf>
    <xf numFmtId="0" fontId="11" fillId="0" borderId="0" xfId="0" applyAlignment="1">
      <alignment/>
    </xf>
    <xf numFmtId="0" fontId="11" fillId="12" borderId="6" xfId="0" applyAlignment="1">
      <alignment horizontal="center"/>
    </xf>
    <xf numFmtId="0" fontId="11" fillId="4" borderId="7" xfId="0" applyAlignment="1">
      <alignment horizontal="center"/>
    </xf>
    <xf numFmtId="0" fontId="11" fillId="4" borderId="8" xfId="0" applyAlignment="1">
      <alignment horizontal="center"/>
    </xf>
    <xf numFmtId="0" fontId="11" fillId="0" borderId="3" xfId="0" applyAlignment="1">
      <alignment horizontal="center"/>
    </xf>
    <xf numFmtId="0" fontId="11" fillId="0" borderId="4" xfId="0" applyAlignment="1">
      <alignment horizontal="center"/>
    </xf>
    <xf numFmtId="0" fontId="43" fillId="10" borderId="9" xfId="0" applyAlignment="1">
      <alignment/>
    </xf>
    <xf numFmtId="0" fontId="11" fillId="0" borderId="3" xfId="0" applyAlignment="1">
      <alignment horizontal="center" vertical="center"/>
    </xf>
    <xf numFmtId="0" fontId="11" fillId="0" borderId="4" xfId="0" applyAlignment="1">
      <alignment horizontal="center" vertical="center"/>
    </xf>
    <xf numFmtId="0" fontId="11" fillId="0" borderId="10" xfId="0" applyAlignment="1">
      <alignment horizontal="center" vertical="center"/>
    </xf>
    <xf numFmtId="0" fontId="11" fillId="0" borderId="11" xfId="0" applyAlignment="1">
      <alignment horizontal="center" vertical="center"/>
    </xf>
    <xf numFmtId="0" fontId="11" fillId="0" borderId="0" xfId="0" applyAlignment="1">
      <alignment horizontal="center"/>
    </xf>
    <xf numFmtId="0" fontId="11" fillId="0" borderId="0" xfId="0" applyAlignment="1">
      <alignment horizontal="center"/>
    </xf>
    <xf numFmtId="0" fontId="11" fillId="6" borderId="0" xfId="0" applyAlignment="1">
      <alignment/>
    </xf>
    <xf numFmtId="0" fontId="47" fillId="13" borderId="0" xfId="0" applyAlignment="1">
      <alignment horizontal="left"/>
    </xf>
    <xf numFmtId="0" fontId="1" fillId="0" borderId="7" xfId="0" applyAlignment="1">
      <alignment horizontal="center"/>
    </xf>
    <xf numFmtId="0" fontId="1" fillId="0" borderId="8" xfId="0" applyAlignment="1">
      <alignment horizontal="center"/>
    </xf>
    <xf numFmtId="0" fontId="1" fillId="0" borderId="3" xfId="0" applyAlignment="1">
      <alignment horizontal="center"/>
    </xf>
    <xf numFmtId="0" fontId="1" fillId="0" borderId="4" xfId="0" applyAlignment="1">
      <alignment horizontal="center"/>
    </xf>
    <xf numFmtId="0" fontId="1" fillId="0" borderId="10" xfId="0" applyAlignment="1">
      <alignment horizontal="center"/>
    </xf>
    <xf numFmtId="0" fontId="1" fillId="0" borderId="11" xfId="0" applyAlignment="1">
      <alignment horizontal="center"/>
    </xf>
    <xf numFmtId="0" fontId="50" fillId="9" borderId="7" xfId="0" applyAlignment="1">
      <alignment/>
    </xf>
    <xf numFmtId="0" fontId="50" fillId="9" borderId="12" xfId="0" applyAlignment="1">
      <alignment horizontal="center"/>
    </xf>
    <xf numFmtId="0" fontId="50" fillId="9" borderId="12" xfId="0" applyAlignment="1">
      <alignment horizontal="center"/>
    </xf>
    <xf numFmtId="0" fontId="50" fillId="9" borderId="12" xfId="0" applyAlignment="1">
      <alignment/>
    </xf>
    <xf numFmtId="0" fontId="15" fillId="0" borderId="0" xfId="0" applyAlignment="1">
      <alignment/>
    </xf>
    <xf numFmtId="0" fontId="51" fillId="14" borderId="0" xfId="0" applyAlignment="1">
      <alignment horizontal="center"/>
    </xf>
    <xf numFmtId="0" fontId="52" fillId="14" borderId="0" xfId="0" applyAlignment="1">
      <alignment horizontal="center"/>
    </xf>
    <xf numFmtId="0" fontId="53" fillId="15" borderId="0" xfId="0" applyAlignment="1">
      <alignment horizontal="center"/>
    </xf>
    <xf numFmtId="0" fontId="51" fillId="15" borderId="0" xfId="0" applyAlignment="1">
      <alignment horizontal="center"/>
    </xf>
    <xf numFmtId="0" fontId="52" fillId="15" borderId="0" xfId="0" applyAlignment="1">
      <alignment horizontal="center"/>
    </xf>
    <xf numFmtId="0" fontId="54" fillId="13" borderId="0" xfId="0" applyAlignment="1">
      <alignment horizontal="center"/>
    </xf>
    <xf numFmtId="0" fontId="51" fillId="13" borderId="0" xfId="0" applyAlignment="1">
      <alignment horizontal="center"/>
    </xf>
    <xf numFmtId="0" fontId="54" fillId="13" borderId="0" xfId="0" applyAlignment="1">
      <alignment horizontal="center"/>
    </xf>
    <xf numFmtId="0" fontId="55" fillId="14" borderId="7" xfId="0" applyAlignment="1">
      <alignment/>
    </xf>
    <xf numFmtId="0" fontId="56" fillId="14" borderId="12" xfId="0" applyAlignment="1">
      <alignment horizontal="center"/>
    </xf>
    <xf numFmtId="0" fontId="57" fillId="14" borderId="12" xfId="0" applyAlignment="1">
      <alignment horizontal="center"/>
    </xf>
    <xf numFmtId="0" fontId="58" fillId="15" borderId="13" xfId="0" applyAlignment="1">
      <alignment/>
    </xf>
    <xf numFmtId="0" fontId="56" fillId="15" borderId="13" xfId="0" applyAlignment="1">
      <alignment horizontal="center"/>
    </xf>
    <xf numFmtId="0" fontId="59" fillId="15" borderId="13" xfId="0" applyAlignment="1">
      <alignment horizontal="center"/>
    </xf>
    <xf numFmtId="0" fontId="60" fillId="13" borderId="12" xfId="0" applyAlignment="1">
      <alignment/>
    </xf>
    <xf numFmtId="0" fontId="56" fillId="13" borderId="12" xfId="0" applyAlignment="1">
      <alignment horizontal="center"/>
    </xf>
    <xf numFmtId="0" fontId="61" fillId="13" borderId="12" xfId="0" applyAlignment="1">
      <alignment horizontal="center"/>
    </xf>
    <xf numFmtId="0" fontId="56" fillId="14" borderId="3" xfId="0" applyAlignment="1">
      <alignment/>
    </xf>
    <xf numFmtId="0" fontId="56" fillId="11" borderId="6" xfId="0" applyAlignment="1">
      <alignment horizontal="center"/>
    </xf>
    <xf numFmtId="0" fontId="62" fillId="14" borderId="0" xfId="0" applyAlignment="1">
      <alignment horizontal="center"/>
    </xf>
    <xf numFmtId="0" fontId="63" fillId="15" borderId="0" xfId="0" applyAlignment="1">
      <alignment/>
    </xf>
    <xf numFmtId="0" fontId="62" fillId="15" borderId="0" xfId="0" applyAlignment="1">
      <alignment horizontal="center"/>
    </xf>
    <xf numFmtId="0" fontId="64" fillId="13" borderId="0" xfId="0" applyAlignment="1">
      <alignment/>
    </xf>
    <xf numFmtId="0" fontId="64" fillId="13" borderId="0" xfId="0" applyAlignment="1">
      <alignment horizontal="center"/>
    </xf>
    <xf numFmtId="0" fontId="65" fillId="14" borderId="3" xfId="0" applyAlignment="1">
      <alignment/>
    </xf>
    <xf numFmtId="0" fontId="66" fillId="14" borderId="0" xfId="0" applyAlignment="1">
      <alignment horizontal="center"/>
    </xf>
    <xf numFmtId="0" fontId="57" fillId="14" borderId="0" xfId="0" applyAlignment="1">
      <alignment horizontal="center"/>
    </xf>
    <xf numFmtId="0" fontId="67" fillId="15" borderId="0" xfId="0" applyAlignment="1">
      <alignment/>
    </xf>
    <xf numFmtId="0" fontId="66" fillId="15" borderId="0" xfId="0" applyAlignment="1">
      <alignment horizontal="center"/>
    </xf>
    <xf numFmtId="0" fontId="59" fillId="15" borderId="0" xfId="0" applyAlignment="1">
      <alignment horizontal="center"/>
    </xf>
    <xf numFmtId="0" fontId="68" fillId="13" borderId="0" xfId="0" applyAlignment="1">
      <alignment/>
    </xf>
    <xf numFmtId="0" fontId="66" fillId="13" borderId="0" xfId="0" applyAlignment="1">
      <alignment horizontal="center"/>
    </xf>
    <xf numFmtId="0" fontId="61" fillId="13" borderId="0" xfId="0" applyAlignment="1">
      <alignment horizontal="center"/>
    </xf>
    <xf numFmtId="0" fontId="23" fillId="0" borderId="0" xfId="0" applyAlignment="1">
      <alignment/>
    </xf>
    <xf numFmtId="0" fontId="56" fillId="11" borderId="14" xfId="0" applyAlignment="1">
      <alignment horizontal="center"/>
    </xf>
    <xf numFmtId="0" fontId="56" fillId="13" borderId="0" xfId="0" applyAlignment="1">
      <alignment horizontal="center"/>
    </xf>
    <xf numFmtId="0" fontId="56" fillId="14" borderId="10" xfId="0" applyAlignment="1">
      <alignment horizontal="right"/>
    </xf>
    <xf numFmtId="0" fontId="56" fillId="14" borderId="0" xfId="0" applyAlignment="1">
      <alignment horizontal="center"/>
    </xf>
    <xf numFmtId="0" fontId="69" fillId="14" borderId="15" xfId="0" applyAlignment="1">
      <alignment horizontal="center"/>
    </xf>
    <xf numFmtId="0" fontId="63" fillId="15" borderId="15" xfId="0" applyAlignment="1">
      <alignment horizontal="right"/>
    </xf>
    <xf numFmtId="0" fontId="56" fillId="15" borderId="0" xfId="0" applyAlignment="1">
      <alignment horizontal="center"/>
    </xf>
    <xf numFmtId="0" fontId="70" fillId="15" borderId="15" xfId="0" applyAlignment="1">
      <alignment horizontal="center"/>
    </xf>
    <xf numFmtId="0" fontId="64" fillId="13" borderId="15" xfId="0" applyAlignment="1">
      <alignment/>
    </xf>
    <xf numFmtId="0" fontId="56" fillId="13" borderId="15" xfId="0" applyAlignment="1">
      <alignment horizontal="center"/>
    </xf>
    <xf numFmtId="0" fontId="64" fillId="13" borderId="15" xfId="0" applyAlignment="1">
      <alignment horizontal="center"/>
    </xf>
    <xf numFmtId="0" fontId="66" fillId="0" borderId="5" xfId="0" applyAlignment="1">
      <alignment/>
    </xf>
    <xf numFmtId="0" fontId="66" fillId="0" borderId="16" xfId="0" applyAlignment="1">
      <alignment horizontal="center"/>
    </xf>
    <xf numFmtId="0" fontId="71" fillId="0" borderId="16" xfId="0" applyAlignment="1">
      <alignment horizontal="center"/>
    </xf>
    <xf numFmtId="0" fontId="72" fillId="0" borderId="16" xfId="0" applyAlignment="1">
      <alignment/>
    </xf>
    <xf numFmtId="0" fontId="71" fillId="16" borderId="16" xfId="0" applyAlignment="1">
      <alignment horizontal="center"/>
    </xf>
    <xf numFmtId="0" fontId="73" fillId="0" borderId="16" xfId="0" applyAlignment="1">
      <alignment/>
    </xf>
    <xf numFmtId="0" fontId="73" fillId="0" borderId="16" xfId="0" applyAlignment="1">
      <alignment horizontal="center"/>
    </xf>
    <xf numFmtId="0" fontId="58" fillId="15" borderId="12" xfId="0" applyAlignment="1">
      <alignment/>
    </xf>
    <xf numFmtId="0" fontId="59" fillId="15" borderId="12" xfId="0" applyAlignment="1">
      <alignment horizontal="center"/>
    </xf>
    <xf numFmtId="0" fontId="65" fillId="14" borderId="0" xfId="0" applyAlignment="1">
      <alignment horizontal="center"/>
    </xf>
    <xf numFmtId="0" fontId="74" fillId="15" borderId="0" xfId="0" applyAlignment="1">
      <alignment/>
    </xf>
    <xf numFmtId="0" fontId="65" fillId="15" borderId="0" xfId="0" applyAlignment="1">
      <alignment horizontal="center"/>
    </xf>
    <xf numFmtId="0" fontId="75" fillId="13" borderId="0" xfId="0" applyAlignment="1">
      <alignment/>
    </xf>
    <xf numFmtId="0" fontId="65" fillId="13" borderId="0" xfId="0" applyAlignment="1">
      <alignment horizontal="center"/>
    </xf>
    <xf numFmtId="0" fontId="26" fillId="0" borderId="0" xfId="0" applyAlignment="1">
      <alignment/>
    </xf>
    <xf numFmtId="0" fontId="26" fillId="0" borderId="0" xfId="0" applyAlignment="1">
      <alignment/>
    </xf>
    <xf numFmtId="0" fontId="63" fillId="9" borderId="5" xfId="0" applyAlignment="1">
      <alignment/>
    </xf>
    <xf numFmtId="0" fontId="63" fillId="9" borderId="16" xfId="0" applyAlignment="1">
      <alignment horizontal="center"/>
    </xf>
    <xf numFmtId="0" fontId="63" fillId="9" borderId="16" xfId="0" applyAlignment="1">
      <alignment horizontal="center"/>
    </xf>
    <xf numFmtId="0" fontId="76" fillId="9" borderId="16" xfId="0" applyAlignment="1">
      <alignment/>
    </xf>
    <xf numFmtId="0" fontId="63" fillId="9" borderId="16" xfId="0" applyAlignment="1">
      <alignment/>
    </xf>
    <xf numFmtId="0" fontId="77" fillId="0" borderId="0" xfId="0" applyAlignment="1">
      <alignment/>
    </xf>
    <xf numFmtId="0" fontId="77" fillId="0" borderId="0" xfId="0" applyAlignment="1">
      <alignment/>
    </xf>
    <xf numFmtId="0" fontId="71" fillId="0" borderId="16" xfId="0" applyAlignment="1">
      <alignment horizontal="center"/>
    </xf>
    <xf numFmtId="0" fontId="71" fillId="16" borderId="16" xfId="0" applyAlignment="1">
      <alignment horizontal="center"/>
    </xf>
    <xf numFmtId="0" fontId="73" fillId="0" borderId="16" xfId="0" applyAlignment="1">
      <alignment horizontal="center"/>
    </xf>
    <xf numFmtId="0" fontId="58" fillId="15" borderId="7" xfId="0" applyAlignment="1">
      <alignment/>
    </xf>
    <xf numFmtId="0" fontId="60" fillId="13" borderId="7" xfId="0" applyAlignment="1">
      <alignment/>
    </xf>
    <xf numFmtId="0" fontId="56" fillId="0" borderId="0" xfId="0" applyAlignment="1">
      <alignment/>
    </xf>
    <xf numFmtId="0" fontId="56" fillId="0" borderId="16" xfId="0" applyAlignment="1">
      <alignment horizontal="center"/>
    </xf>
    <xf numFmtId="0" fontId="62" fillId="0" borderId="0" xfId="0" applyAlignment="1">
      <alignment horizontal="center"/>
    </xf>
    <xf numFmtId="0" fontId="63" fillId="0" borderId="0" xfId="0" applyAlignment="1">
      <alignment/>
    </xf>
    <xf numFmtId="0" fontId="56" fillId="0" borderId="0" xfId="0" applyAlignment="1">
      <alignment horizontal="center"/>
    </xf>
    <xf numFmtId="0" fontId="62" fillId="16" borderId="0" xfId="0" applyAlignment="1">
      <alignment horizontal="center"/>
    </xf>
    <xf numFmtId="0" fontId="64" fillId="0" borderId="0" xfId="0" applyAlignment="1">
      <alignment/>
    </xf>
    <xf numFmtId="0" fontId="64" fillId="0" borderId="0" xfId="0" applyAlignment="1">
      <alignment horizontal="center"/>
    </xf>
    <xf numFmtId="0" fontId="66" fillId="0" borderId="0" xfId="0" applyAlignment="1">
      <alignment/>
    </xf>
    <xf numFmtId="0" fontId="72" fillId="0" borderId="0" xfId="0" applyAlignment="1">
      <alignment/>
    </xf>
    <xf numFmtId="0" fontId="66" fillId="0" borderId="0" xfId="0" applyAlignment="1">
      <alignment horizontal="center"/>
    </xf>
    <xf numFmtId="0" fontId="71" fillId="16" borderId="0" xfId="0" applyAlignment="1">
      <alignment horizontal="center"/>
    </xf>
    <xf numFmtId="0" fontId="73" fillId="0" borderId="0" xfId="0" applyAlignment="1">
      <alignment/>
    </xf>
    <xf numFmtId="0" fontId="78" fillId="0" borderId="0" xfId="0" applyAlignment="1">
      <alignment horizontal="center"/>
    </xf>
    <xf numFmtId="0" fontId="63" fillId="9" borderId="0" xfId="0" applyAlignment="1">
      <alignment/>
    </xf>
    <xf numFmtId="0" fontId="63" fillId="9" borderId="0" xfId="0" applyAlignment="1">
      <alignment horizontal="center"/>
    </xf>
    <xf numFmtId="0" fontId="76" fillId="9" borderId="0" xfId="0" applyAlignment="1">
      <alignment/>
    </xf>
    <xf numFmtId="0" fontId="80" fillId="0" borderId="0" xfId="0" applyAlignment="1">
      <alignment horizontal="center"/>
    </xf>
    <xf numFmtId="0" fontId="15" fillId="16" borderId="0" xfId="0" applyAlignment="1">
      <alignment/>
    </xf>
    <xf numFmtId="0" fontId="56" fillId="14" borderId="17" xfId="0" applyAlignment="1">
      <alignment horizontal="center"/>
    </xf>
    <xf numFmtId="0" fontId="16" fillId="16" borderId="0" xfId="0" applyAlignment="1">
      <alignment/>
    </xf>
    <xf numFmtId="0" fontId="24" fillId="15" borderId="0" xfId="0" applyAlignment="1">
      <alignment horizontal="center"/>
    </xf>
    <xf numFmtId="0" fontId="11" fillId="15" borderId="0" xfId="0" applyAlignment="1">
      <alignment/>
    </xf>
    <xf numFmtId="0" fontId="22" fillId="15" borderId="0" xfId="0" applyAlignment="1">
      <alignment horizontal="center"/>
    </xf>
    <xf numFmtId="0" fontId="2" fillId="15" borderId="18" xfId="0" applyAlignment="1">
      <alignment horizontal="center"/>
    </xf>
    <xf numFmtId="0" fontId="3" fillId="3" borderId="18" xfId="0" applyAlignment="1">
      <alignment horizontal="center"/>
    </xf>
    <xf numFmtId="0" fontId="2" fillId="13" borderId="0" xfId="0" applyAlignment="1">
      <alignment horizontal="center"/>
    </xf>
    <xf numFmtId="0" fontId="11" fillId="11" borderId="0" xfId="0" applyAlignment="1">
      <alignment/>
    </xf>
    <xf numFmtId="0" fontId="1" fillId="10" borderId="18" xfId="0" applyAlignment="1">
      <alignment horizontal="center"/>
    </xf>
    <xf numFmtId="0" fontId="1" fillId="10" borderId="18" xfId="0" applyAlignment="1">
      <alignment horizontal="center"/>
    </xf>
    <xf numFmtId="0" fontId="1" fillId="0" borderId="18" xfId="0" applyAlignment="1">
      <alignment horizontal="center"/>
    </xf>
    <xf numFmtId="0" fontId="1" fillId="0" borderId="18" xfId="0" applyAlignment="1">
      <alignment horizontal="center"/>
    </xf>
    <xf numFmtId="0" fontId="11" fillId="0" borderId="18" xfId="0" applyAlignment="1">
      <alignment horizontal="center"/>
    </xf>
    <xf numFmtId="0" fontId="16" fillId="0" borderId="18" xfId="0" applyAlignment="1">
      <alignment horizontal="center"/>
    </xf>
    <xf numFmtId="0" fontId="11" fillId="3" borderId="0" xfId="0" applyAlignment="1">
      <alignment horizontal="right"/>
    </xf>
    <xf numFmtId="0" fontId="38" fillId="10" borderId="18" xfId="0" applyAlignment="1">
      <alignment horizontal="center"/>
    </xf>
    <xf numFmtId="0" fontId="3" fillId="4" borderId="18" xfId="0" applyAlignment="1">
      <alignment horizontal="center"/>
    </xf>
    <xf numFmtId="0" fontId="11" fillId="4" borderId="0" xfId="0" applyAlignment="1">
      <alignment horizontal="right"/>
    </xf>
    <xf numFmtId="0" fontId="26" fillId="10" borderId="18" xfId="0" applyAlignment="1">
      <alignment horizontal="center"/>
    </xf>
    <xf numFmtId="0" fontId="46" fillId="15" borderId="0" xfId="0" applyAlignment="1">
      <alignment horizontal="center"/>
    </xf>
    <xf numFmtId="0" fontId="3" fillId="5" borderId="18" xfId="0" applyAlignment="1">
      <alignment horizontal="center"/>
    </xf>
    <xf numFmtId="0" fontId="48" fillId="11" borderId="3" xfId="0" applyAlignment="1">
      <alignment/>
    </xf>
    <xf numFmtId="0" fontId="3" fillId="2" borderId="18" xfId="0" applyAlignment="1">
      <alignment horizontal="center"/>
    </xf>
    <xf numFmtId="0" fontId="81" fillId="5" borderId="0" xfId="0" applyAlignment="1">
      <alignment horizontal="center"/>
    </xf>
    <xf numFmtId="0" fontId="26" fillId="2" borderId="0" xfId="0" applyAlignment="1">
      <alignment horizontal="center"/>
    </xf>
    <xf numFmtId="0" fontId="26" fillId="5" borderId="0" xfId="0" applyAlignment="1">
      <alignment horizontal="center"/>
    </xf>
    <xf numFmtId="0" fontId="26" fillId="5" borderId="18" xfId="0" applyAlignment="1">
      <alignment horizontal="center"/>
    </xf>
    <xf numFmtId="0" fontId="82" fillId="3" borderId="3" xfId="0" applyAlignment="1">
      <alignment horizontal="center"/>
    </xf>
    <xf numFmtId="0" fontId="8" fillId="0" borderId="0" xfId="0" applyAlignment="1">
      <alignment/>
    </xf>
    <xf numFmtId="0" fontId="3" fillId="17" borderId="0" xfId="0" applyAlignment="1">
      <alignment horizontal="right"/>
    </xf>
    <xf numFmtId="0" fontId="83" fillId="18" borderId="0" xfId="0" applyAlignment="1">
      <alignment horizontal="center"/>
    </xf>
    <xf numFmtId="0" fontId="18" fillId="15" borderId="2" xfId="0" applyAlignment="1">
      <alignment horizontal="center" vertical="center"/>
    </xf>
    <xf numFmtId="0" fontId="18" fillId="15" borderId="19" xfId="0" applyAlignment="1">
      <alignment horizontal="center" vertical="center"/>
    </xf>
    <xf numFmtId="0" fontId="18" fillId="15" borderId="0" xfId="0" applyAlignment="1">
      <alignment horizontal="center" vertical="center"/>
    </xf>
    <xf numFmtId="0" fontId="1" fillId="15" borderId="0" xfId="0" applyAlignment="1">
      <alignment horizontal="center"/>
    </xf>
    <xf numFmtId="0" fontId="16" fillId="0" borderId="0" xfId="0" applyAlignment="1">
      <alignment/>
    </xf>
    <xf numFmtId="0" fontId="1" fillId="19" borderId="0" xfId="0" applyAlignment="1">
      <alignment/>
    </xf>
    <xf numFmtId="0" fontId="84" fillId="19" borderId="0" xfId="0" applyAlignment="1">
      <alignment/>
    </xf>
    <xf numFmtId="0" fontId="84" fillId="4" borderId="0" xfId="0" applyAlignment="1">
      <alignment/>
    </xf>
    <xf numFmtId="0" fontId="85" fillId="19" borderId="12" xfId="0" applyAlignment="1">
      <alignment horizontal="center"/>
    </xf>
    <xf numFmtId="0" fontId="28" fillId="19" borderId="12" xfId="0" applyAlignment="1">
      <alignment horizontal="center"/>
    </xf>
    <xf numFmtId="0" fontId="14" fillId="0" borderId="0" xfId="0" applyAlignment="1">
      <alignment/>
    </xf>
    <xf numFmtId="0" fontId="38" fillId="19" borderId="0" xfId="0" applyAlignment="1">
      <alignment horizontal="center" vertical="center"/>
    </xf>
    <xf numFmtId="0" fontId="38" fillId="4" borderId="0" xfId="0" applyAlignment="1">
      <alignment horizontal="center" vertical="center"/>
    </xf>
    <xf numFmtId="180" fontId="38" fillId="19" borderId="0" xfId="0" applyAlignment="1">
      <alignment horizontal="center" vertical="center"/>
    </xf>
    <xf numFmtId="0" fontId="38" fillId="11" borderId="0" xfId="0" applyAlignment="1">
      <alignment horizontal="center" vertical="center"/>
    </xf>
    <xf numFmtId="180" fontId="38" fillId="11" borderId="0" xfId="0" applyAlignment="1">
      <alignment horizontal="center" vertical="center"/>
    </xf>
    <xf numFmtId="0" fontId="16" fillId="0" borderId="0" xfId="0" applyAlignment="1">
      <alignment/>
    </xf>
    <xf numFmtId="0" fontId="1" fillId="0" borderId="12" xfId="0" applyAlignment="1">
      <alignment/>
    </xf>
    <xf numFmtId="0" fontId="1" fillId="0" borderId="12" xfId="0" applyAlignment="1">
      <alignment/>
    </xf>
    <xf numFmtId="0" fontId="1" fillId="0" borderId="15" xfId="0" applyAlignment="1">
      <alignment/>
    </xf>
    <xf numFmtId="0" fontId="1" fillId="0" borderId="15" xfId="0" applyAlignment="1">
      <alignment/>
    </xf>
    <xf numFmtId="0" fontId="87" fillId="20" borderId="20" xfId="0" applyAlignment="1">
      <alignment horizontal="left" vertical="center"/>
    </xf>
    <xf numFmtId="0" fontId="87" fillId="20" borderId="20" xfId="0" applyAlignment="1">
      <alignment horizontal="center" vertical="center"/>
    </xf>
    <xf numFmtId="0" fontId="87" fillId="20" borderId="21" xfId="0" applyAlignment="1">
      <alignment horizontal="center"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180" fontId="38" fillId="11" borderId="22" xfId="0" applyAlignment="1">
      <alignment horizontal="center" vertical="center"/>
    </xf>
    <xf numFmtId="0" fontId="7" fillId="15" borderId="0" xfId="0" applyAlignment="1">
      <alignment horizontal="left"/>
    </xf>
    <xf numFmtId="0" fontId="38" fillId="0" borderId="23" xfId="0" applyAlignment="1">
      <alignment horizontal="center"/>
    </xf>
    <xf numFmtId="0" fontId="18" fillId="2" borderId="2" xfId="0" applyAlignment="1">
      <alignment horizontal="center" vertical="center"/>
    </xf>
    <xf numFmtId="0" fontId="18" fillId="2" borderId="19" xfId="0" applyAlignment="1">
      <alignment horizontal="center" vertical="center"/>
    </xf>
    <xf numFmtId="0" fontId="19" fillId="2" borderId="19" xfId="0" applyAlignment="1">
      <alignment horizontal="center" vertical="center"/>
    </xf>
    <xf numFmtId="0" fontId="1" fillId="2" borderId="0" xfId="0" applyAlignment="1">
      <alignment/>
    </xf>
    <xf numFmtId="0" fontId="1" fillId="0" borderId="0" xfId="0" applyAlignment="1">
      <alignment horizontal="left"/>
    </xf>
    <xf numFmtId="0" fontId="1" fillId="2" borderId="5" xfId="0" applyAlignment="1">
      <alignment/>
    </xf>
    <xf numFmtId="0" fontId="1" fillId="2" borderId="16" xfId="0" applyAlignment="1">
      <alignment horizontal="center"/>
    </xf>
    <xf numFmtId="0" fontId="20" fillId="15" borderId="19" xfId="0" applyAlignment="1">
      <alignment horizontal="center" vertical="center"/>
    </xf>
    <xf numFmtId="0" fontId="38" fillId="19" borderId="3" xfId="0" applyAlignment="1">
      <alignment horizontal="center" vertical="center"/>
    </xf>
    <xf numFmtId="0" fontId="90" fillId="13" borderId="24" xfId="0" applyAlignment="1">
      <alignment horizontal="center" vertical="center"/>
    </xf>
    <xf numFmtId="0" fontId="90" fillId="13" borderId="25" xfId="0" applyAlignment="1">
      <alignment horizontal="center" vertical="center"/>
    </xf>
    <xf numFmtId="0" fontId="90" fillId="13" borderId="26" xfId="0" applyAlignment="1">
      <alignment horizontal="center" vertical="center"/>
    </xf>
    <xf numFmtId="0" fontId="8" fillId="0" borderId="0" xfId="0" applyAlignment="1">
      <alignment/>
    </xf>
    <xf numFmtId="0" fontId="90" fillId="13" borderId="6" xfId="0" applyAlignment="1">
      <alignment horizontal="center" vertical="center"/>
    </xf>
    <xf numFmtId="0" fontId="90" fillId="13" borderId="27" xfId="0" applyAlignment="1">
      <alignment horizontal="center" vertical="center"/>
    </xf>
    <xf numFmtId="180" fontId="1" fillId="0" borderId="0" xfId="0" applyAlignment="1">
      <alignment/>
    </xf>
    <xf numFmtId="0" fontId="1" fillId="4" borderId="6" xfId="0" applyAlignment="1">
      <alignment horizontal="center" vertical="center"/>
    </xf>
    <xf numFmtId="0" fontId="38" fillId="0" borderId="0" xfId="0" applyAlignment="1">
      <alignment horizontal="center" vertical="center"/>
    </xf>
    <xf numFmtId="0" fontId="18" fillId="13" borderId="2" xfId="0" applyAlignment="1">
      <alignment horizontal="center" vertical="center"/>
    </xf>
    <xf numFmtId="0" fontId="18" fillId="13" borderId="19" xfId="0" applyAlignment="1">
      <alignment horizontal="center" vertical="center"/>
    </xf>
    <xf numFmtId="0" fontId="18" fillId="13" borderId="0" xfId="0" applyAlignment="1">
      <alignment horizontal="center" vertical="center"/>
    </xf>
    <xf numFmtId="0" fontId="38" fillId="21" borderId="0" xfId="0" applyAlignment="1">
      <alignment horizontal="center" vertical="center"/>
    </xf>
    <xf numFmtId="0" fontId="1" fillId="0" borderId="7" xfId="0" applyAlignment="1">
      <alignment/>
    </xf>
    <xf numFmtId="0" fontId="16" fillId="0" borderId="12" xfId="0" applyAlignment="1">
      <alignment/>
    </xf>
    <xf numFmtId="0" fontId="1" fillId="21" borderId="24" xfId="0" applyAlignment="1">
      <alignment horizontal="center" vertical="center"/>
    </xf>
    <xf numFmtId="0" fontId="1" fillId="0" borderId="10" xfId="0" applyAlignment="1">
      <alignment/>
    </xf>
    <xf numFmtId="0" fontId="16" fillId="0" borderId="15" xfId="0" applyAlignment="1">
      <alignment/>
    </xf>
    <xf numFmtId="0" fontId="1" fillId="21" borderId="25" xfId="0" applyAlignment="1">
      <alignment horizontal="center" vertical="center"/>
    </xf>
    <xf numFmtId="0" fontId="1" fillId="0" borderId="3" xfId="0" applyAlignment="1">
      <alignment/>
    </xf>
    <xf numFmtId="0" fontId="16" fillId="21" borderId="6" xfId="0" applyAlignment="1">
      <alignment horizontal="center" vertical="center"/>
    </xf>
    <xf numFmtId="0" fontId="16" fillId="21" borderId="25" xfId="0" applyAlignment="1">
      <alignment horizontal="center" vertical="center"/>
    </xf>
    <xf numFmtId="0" fontId="16" fillId="0" borderId="15" xfId="0" applyAlignment="1">
      <alignment/>
    </xf>
    <xf numFmtId="0" fontId="87" fillId="20" borderId="28" xfId="0" applyAlignment="1">
      <alignment horizontal="center" vertical="center"/>
    </xf>
    <xf numFmtId="0" fontId="38" fillId="10" borderId="29" xfId="0" applyAlignment="1">
      <alignment horizontal="center" vertical="center"/>
    </xf>
    <xf numFmtId="0" fontId="1" fillId="0" borderId="0" xfId="0" applyAlignment="1">
      <alignment horizontal="center"/>
    </xf>
    <xf numFmtId="0" fontId="36" fillId="0" borderId="0" xfId="0" applyAlignment="1">
      <alignment/>
    </xf>
    <xf numFmtId="0" fontId="95" fillId="0" borderId="0" xfId="0" applyAlignment="1">
      <alignment/>
    </xf>
    <xf numFmtId="0" fontId="1" fillId="19" borderId="7" xfId="0" applyAlignment="1">
      <alignment horizontal="center"/>
    </xf>
    <xf numFmtId="0" fontId="8" fillId="0" borderId="12" xfId="0" applyAlignment="1">
      <alignment/>
    </xf>
    <xf numFmtId="0" fontId="82" fillId="17" borderId="30" xfId="0" applyAlignment="1">
      <alignment horizontal="center" vertical="center"/>
    </xf>
    <xf numFmtId="0" fontId="82" fillId="17" borderId="24" xfId="0" applyAlignment="1">
      <alignment horizontal="center" vertical="center"/>
    </xf>
    <xf numFmtId="0" fontId="8" fillId="0" borderId="15" xfId="0" applyAlignment="1">
      <alignment/>
    </xf>
    <xf numFmtId="0" fontId="82" fillId="17" borderId="31" xfId="0" applyAlignment="1">
      <alignment horizontal="center" vertical="center"/>
    </xf>
    <xf numFmtId="0" fontId="82" fillId="17" borderId="25" xfId="0" applyAlignment="1">
      <alignment horizontal="center" vertical="center"/>
    </xf>
    <xf numFmtId="0" fontId="82" fillId="17" borderId="32" xfId="0" applyAlignment="1">
      <alignment horizontal="center" vertical="center"/>
    </xf>
    <xf numFmtId="0" fontId="82" fillId="17" borderId="26" xfId="0" applyAlignment="1">
      <alignment horizontal="center" vertical="center"/>
    </xf>
    <xf numFmtId="0" fontId="82" fillId="17" borderId="33" xfId="0" applyAlignment="1">
      <alignment horizontal="center" vertical="center"/>
    </xf>
    <xf numFmtId="0" fontId="82" fillId="17" borderId="6" xfId="0" applyAlignment="1">
      <alignment horizontal="center" vertical="center"/>
    </xf>
    <xf numFmtId="0" fontId="82" fillId="17" borderId="34" xfId="0" applyAlignment="1">
      <alignment horizontal="center" vertical="center"/>
    </xf>
    <xf numFmtId="0" fontId="82" fillId="17" borderId="27" xfId="0" applyAlignment="1">
      <alignment horizontal="center" vertical="center"/>
    </xf>
    <xf numFmtId="0" fontId="82" fillId="17" borderId="35" xfId="0" applyAlignment="1">
      <alignment horizontal="center" vertical="center"/>
    </xf>
    <xf numFmtId="0" fontId="90" fillId="13" borderId="0" xfId="0" applyAlignment="1">
      <alignment/>
    </xf>
    <xf numFmtId="0" fontId="6" fillId="13" borderId="0" xfId="0" applyAlignment="1">
      <alignment/>
    </xf>
    <xf numFmtId="0" fontId="38" fillId="21" borderId="36" xfId="0" applyAlignment="1">
      <alignment horizontal="center" vertical="center"/>
    </xf>
    <xf numFmtId="0" fontId="1" fillId="21" borderId="37" xfId="0" applyAlignment="1">
      <alignment horizontal="center" vertical="center"/>
    </xf>
    <xf numFmtId="0" fontId="1" fillId="21" borderId="38" xfId="0" applyAlignment="1">
      <alignment horizontal="center" vertical="center"/>
    </xf>
    <xf numFmtId="0" fontId="56" fillId="14" borderId="3" xfId="0" applyFont="1" applyAlignment="1">
      <alignment/>
    </xf>
    <xf numFmtId="0" fontId="1" fillId="21" borderId="39" xfId="0" applyAlignment="1">
      <alignment horizontal="center" vertical="center"/>
    </xf>
    <xf numFmtId="0" fontId="1" fillId="21" borderId="26" xfId="0" applyAlignment="1">
      <alignment horizontal="center" vertical="center"/>
    </xf>
    <xf numFmtId="0" fontId="1" fillId="21" borderId="40" xfId="0" applyAlignment="1">
      <alignment horizontal="center" vertical="center"/>
    </xf>
    <xf numFmtId="0" fontId="1" fillId="21" borderId="6" xfId="0" applyAlignment="1">
      <alignment horizontal="center" vertical="center"/>
    </xf>
    <xf numFmtId="0" fontId="1" fillId="21" borderId="41" xfId="0" applyAlignment="1">
      <alignment horizontal="center" vertical="center"/>
    </xf>
    <xf numFmtId="0" fontId="1" fillId="21" borderId="27" xfId="0" applyAlignment="1">
      <alignment horizontal="center" vertical="center"/>
    </xf>
    <xf numFmtId="0" fontId="1" fillId="21" borderId="42" xfId="0" applyAlignment="1">
      <alignment horizontal="center" vertical="center"/>
    </xf>
    <xf numFmtId="0" fontId="1" fillId="21" borderId="35" xfId="0" applyAlignment="1">
      <alignment horizontal="center" vertical="center"/>
    </xf>
    <xf numFmtId="0" fontId="87" fillId="20" borderId="43" xfId="0" applyAlignment="1">
      <alignment horizontal="center" vertical="center"/>
    </xf>
    <xf numFmtId="0" fontId="38" fillId="21" borderId="44" xfId="0" applyAlignment="1">
      <alignment horizontal="center" vertical="center"/>
    </xf>
    <xf numFmtId="0" fontId="38" fillId="21" borderId="45" xfId="0" applyAlignment="1">
      <alignment horizontal="center" vertical="center"/>
    </xf>
    <xf numFmtId="0" fontId="19" fillId="3" borderId="19" xfId="0" applyAlignment="1">
      <alignment horizontal="left" vertical="center"/>
    </xf>
    <xf numFmtId="0" fontId="18" fillId="3" borderId="19" xfId="0" applyAlignment="1">
      <alignment horizontal="center" vertical="center"/>
    </xf>
    <xf numFmtId="0" fontId="19" fillId="22" borderId="2" xfId="0" applyAlignment="1">
      <alignment horizontal="center" vertical="center"/>
    </xf>
    <xf numFmtId="0" fontId="19" fillId="22" borderId="19" xfId="0" applyAlignment="1">
      <alignment horizontal="center" vertical="center"/>
    </xf>
    <xf numFmtId="0" fontId="19" fillId="22" borderId="46" xfId="0" applyAlignment="1">
      <alignment horizontal="center" vertical="center"/>
    </xf>
    <xf numFmtId="0" fontId="89" fillId="4" borderId="6" xfId="0" applyAlignment="1">
      <alignment horizontal="center" vertical="center"/>
    </xf>
    <xf numFmtId="0" fontId="1" fillId="0" borderId="0" xfId="0" applyAlignment="1" applyProtection="1">
      <alignment/>
      <protection locked="0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90" fillId="13" borderId="0" xfId="0" applyBorder="1" applyAlignment="1">
      <alignment/>
    </xf>
    <xf numFmtId="0" fontId="6" fillId="13" borderId="0" xfId="0" applyBorder="1" applyAlignment="1">
      <alignment/>
    </xf>
    <xf numFmtId="0" fontId="48" fillId="11" borderId="3" xfId="0" applyFont="1" applyAlignment="1">
      <alignment/>
    </xf>
    <xf numFmtId="0" fontId="48" fillId="11" borderId="0" xfId="0" applyFont="1" applyAlignment="1">
      <alignment/>
    </xf>
    <xf numFmtId="0" fontId="100" fillId="11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6" fillId="21" borderId="47" xfId="0" applyBorder="1" applyAlignment="1">
      <alignment horizontal="center" vertical="center"/>
    </xf>
    <xf numFmtId="0" fontId="64" fillId="13" borderId="0" xfId="0" applyFont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19" borderId="48" xfId="0" applyBorder="1" applyAlignment="1">
      <alignment horizontal="center" vertical="center"/>
    </xf>
    <xf numFmtId="0" fontId="1" fillId="19" borderId="49" xfId="0" applyBorder="1" applyAlignment="1">
      <alignment horizontal="center" vertical="center"/>
    </xf>
    <xf numFmtId="0" fontId="1" fillId="19" borderId="50" xfId="0" applyBorder="1" applyAlignment="1">
      <alignment horizontal="center" vertical="center"/>
    </xf>
    <xf numFmtId="0" fontId="38" fillId="19" borderId="0" xfId="0" applyBorder="1" applyAlignment="1">
      <alignment horizontal="center" vertical="center"/>
    </xf>
    <xf numFmtId="180" fontId="38" fillId="19" borderId="0" xfId="0" applyBorder="1" applyAlignment="1">
      <alignment horizontal="center" vertical="center"/>
    </xf>
    <xf numFmtId="0" fontId="38" fillId="23" borderId="51" xfId="0" applyFont="1" applyFill="1" applyBorder="1" applyAlignment="1">
      <alignment horizontal="center"/>
    </xf>
    <xf numFmtId="0" fontId="87" fillId="20" borderId="52" xfId="0" applyBorder="1" applyAlignment="1">
      <alignment horizontal="center" vertical="center"/>
    </xf>
    <xf numFmtId="0" fontId="18" fillId="3" borderId="53" xfId="0" applyBorder="1" applyAlignment="1">
      <alignment horizontal="center" vertical="center"/>
    </xf>
    <xf numFmtId="0" fontId="1" fillId="3" borderId="0" xfId="0" applyBorder="1" applyAlignment="1">
      <alignment horizontal="center" vertical="center"/>
    </xf>
    <xf numFmtId="0" fontId="19" fillId="3" borderId="0" xfId="0" applyBorder="1" applyAlignment="1">
      <alignment horizontal="center"/>
    </xf>
    <xf numFmtId="0" fontId="25" fillId="3" borderId="0" xfId="0" applyBorder="1" applyAlignment="1">
      <alignment horizontal="center"/>
    </xf>
    <xf numFmtId="0" fontId="1" fillId="3" borderId="0" xfId="0" applyBorder="1" applyAlignment="1">
      <alignment/>
    </xf>
    <xf numFmtId="0" fontId="1" fillId="10" borderId="54" xfId="0" applyBorder="1" applyAlignment="1">
      <alignment horizontal="center" vertical="center"/>
    </xf>
    <xf numFmtId="0" fontId="1" fillId="10" borderId="55" xfId="0" applyBorder="1" applyAlignment="1">
      <alignment horizontal="center" vertical="center"/>
    </xf>
    <xf numFmtId="0" fontId="1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Alignment="1">
      <alignment/>
    </xf>
    <xf numFmtId="0" fontId="38" fillId="19" borderId="56" xfId="0" applyBorder="1" applyAlignment="1">
      <alignment horizontal="center" vertical="center"/>
    </xf>
    <xf numFmtId="180" fontId="38" fillId="19" borderId="56" xfId="0" applyBorder="1" applyAlignment="1">
      <alignment horizontal="center" vertical="center"/>
    </xf>
    <xf numFmtId="0" fontId="42" fillId="15" borderId="57" xfId="0" applyBorder="1" applyAlignment="1">
      <alignment/>
    </xf>
    <xf numFmtId="0" fontId="15" fillId="15" borderId="58" xfId="0" applyBorder="1" applyAlignment="1">
      <alignment/>
    </xf>
    <xf numFmtId="0" fontId="16" fillId="23" borderId="59" xfId="0" applyFont="1" applyFill="1" applyBorder="1" applyAlignment="1">
      <alignment horizontal="center" vertical="center"/>
    </xf>
    <xf numFmtId="0" fontId="8" fillId="0" borderId="0" xfId="0" applyBorder="1" applyAlignment="1">
      <alignment/>
    </xf>
    <xf numFmtId="0" fontId="1" fillId="0" borderId="60" xfId="0" applyBorder="1" applyAlignment="1">
      <alignment/>
    </xf>
    <xf numFmtId="0" fontId="101" fillId="24" borderId="0" xfId="0" applyFont="1" applyFill="1" applyAlignment="1">
      <alignment/>
    </xf>
    <xf numFmtId="0" fontId="102" fillId="24" borderId="0" xfId="0" applyFont="1" applyFill="1" applyAlignment="1">
      <alignment/>
    </xf>
    <xf numFmtId="0" fontId="90" fillId="13" borderId="61" xfId="0" applyFont="1" applyFill="1" applyBorder="1" applyAlignment="1">
      <alignment horizontal="center" vertical="center"/>
    </xf>
    <xf numFmtId="0" fontId="90" fillId="13" borderId="62" xfId="0" applyFont="1" applyFill="1" applyBorder="1" applyAlignment="1">
      <alignment horizontal="center" vertical="center"/>
    </xf>
    <xf numFmtId="0" fontId="90" fillId="13" borderId="63" xfId="0" applyFont="1" applyFill="1" applyBorder="1" applyAlignment="1">
      <alignment horizontal="center" vertical="center"/>
    </xf>
    <xf numFmtId="0" fontId="90" fillId="13" borderId="64" xfId="0" applyFont="1" applyFill="1" applyBorder="1" applyAlignment="1">
      <alignment horizontal="center" vertical="center"/>
    </xf>
    <xf numFmtId="0" fontId="90" fillId="13" borderId="65" xfId="0" applyFont="1" applyFill="1" applyBorder="1" applyAlignment="1">
      <alignment horizontal="center" vertical="center"/>
    </xf>
    <xf numFmtId="0" fontId="6" fillId="25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0" fontId="38" fillId="26" borderId="8" xfId="0" applyFill="1" applyAlignment="1">
      <alignment horizontal="center" vertical="center"/>
    </xf>
    <xf numFmtId="0" fontId="38" fillId="26" borderId="4" xfId="0" applyFill="1" applyAlignment="1">
      <alignment horizontal="center" vertical="center"/>
    </xf>
    <xf numFmtId="0" fontId="87" fillId="27" borderId="28" xfId="0" applyFill="1" applyAlignment="1">
      <alignment horizontal="center" vertical="center"/>
    </xf>
    <xf numFmtId="0" fontId="14" fillId="0" borderId="0" xfId="0" applyFont="1" applyAlignment="1">
      <alignment/>
    </xf>
    <xf numFmtId="0" fontId="14" fillId="28" borderId="66" xfId="0" applyFont="1" applyFill="1" applyBorder="1" applyAlignment="1">
      <alignment/>
    </xf>
    <xf numFmtId="0" fontId="14" fillId="28" borderId="16" xfId="0" applyFont="1" applyFill="1" applyBorder="1" applyAlignment="1">
      <alignment/>
    </xf>
    <xf numFmtId="0" fontId="90" fillId="13" borderId="67" xfId="0" applyBorder="1" applyAlignment="1">
      <alignment horizontal="center" vertical="center"/>
    </xf>
    <xf numFmtId="0" fontId="90" fillId="13" borderId="68" xfId="0" applyFont="1" applyFill="1" applyBorder="1" applyAlignment="1">
      <alignment horizontal="center" vertical="center"/>
    </xf>
    <xf numFmtId="0" fontId="14" fillId="0" borderId="66" xfId="0" applyFont="1" applyBorder="1" applyAlignment="1">
      <alignment/>
    </xf>
    <xf numFmtId="0" fontId="31" fillId="20" borderId="69" xfId="0" applyFont="1" applyFill="1" applyBorder="1" applyAlignment="1">
      <alignment horizontal="center" vertical="center"/>
    </xf>
    <xf numFmtId="0" fontId="31" fillId="20" borderId="70" xfId="0" applyFont="1" applyFill="1" applyBorder="1" applyAlignment="1">
      <alignment horizontal="center" vertical="center"/>
    </xf>
    <xf numFmtId="0" fontId="31" fillId="29" borderId="71" xfId="0" applyFont="1" applyFill="1" applyBorder="1" applyAlignment="1">
      <alignment horizontal="center" vertical="center"/>
    </xf>
    <xf numFmtId="0" fontId="14" fillId="0" borderId="12" xfId="0" applyFont="1" applyAlignment="1">
      <alignment/>
    </xf>
    <xf numFmtId="0" fontId="31" fillId="29" borderId="72" xfId="0" applyFont="1" applyFill="1" applyBorder="1" applyAlignment="1">
      <alignment horizontal="center" vertical="center"/>
    </xf>
    <xf numFmtId="0" fontId="31" fillId="30" borderId="73" xfId="0" applyFont="1" applyFill="1" applyBorder="1" applyAlignment="1">
      <alignment horizontal="center" vertical="center"/>
    </xf>
    <xf numFmtId="0" fontId="31" fillId="31" borderId="70" xfId="0" applyFont="1" applyFill="1" applyBorder="1" applyAlignment="1">
      <alignment horizontal="center" vertical="center"/>
    </xf>
    <xf numFmtId="0" fontId="31" fillId="31" borderId="74" xfId="0" applyFont="1" applyFill="1" applyBorder="1" applyAlignment="1">
      <alignment horizontal="center" vertical="center"/>
    </xf>
    <xf numFmtId="0" fontId="31" fillId="32" borderId="75" xfId="0" applyFont="1" applyFill="1" applyBorder="1" applyAlignment="1">
      <alignment horizontal="center" vertical="center"/>
    </xf>
    <xf numFmtId="0" fontId="87" fillId="26" borderId="21" xfId="0" applyFill="1" applyBorder="1" applyAlignment="1">
      <alignment horizontal="center" vertical="center"/>
    </xf>
    <xf numFmtId="0" fontId="38" fillId="0" borderId="0" xfId="0" applyFont="1" applyAlignment="1">
      <alignment/>
    </xf>
    <xf numFmtId="0" fontId="1" fillId="10" borderId="76" xfId="0" applyBorder="1" applyAlignment="1">
      <alignment horizontal="center" vertical="center"/>
    </xf>
    <xf numFmtId="0" fontId="1" fillId="16" borderId="0" xfId="0" applyFont="1" applyFill="1" applyBorder="1" applyAlignment="1">
      <alignment/>
    </xf>
    <xf numFmtId="0" fontId="63" fillId="9" borderId="0" xfId="0" applyFont="1" applyAlignment="1">
      <alignment horizontal="center"/>
    </xf>
    <xf numFmtId="0" fontId="89" fillId="23" borderId="51" xfId="0" applyFont="1" applyFill="1" applyBorder="1" applyAlignment="1">
      <alignment horizontal="center"/>
    </xf>
    <xf numFmtId="0" fontId="89" fillId="23" borderId="77" xfId="0" applyFont="1" applyFill="1" applyBorder="1" applyAlignment="1">
      <alignment horizontal="center"/>
    </xf>
    <xf numFmtId="0" fontId="89" fillId="23" borderId="78" xfId="0" applyFont="1" applyFill="1" applyBorder="1" applyAlignment="1">
      <alignment horizontal="center"/>
    </xf>
    <xf numFmtId="0" fontId="63" fillId="15" borderId="0" xfId="0" applyFont="1" applyAlignment="1">
      <alignment/>
    </xf>
    <xf numFmtId="0" fontId="6" fillId="13" borderId="79" xfId="0" applyFont="1" applyBorder="1" applyAlignment="1" applyProtection="1">
      <alignment vertical="center"/>
      <protection locked="0"/>
    </xf>
    <xf numFmtId="0" fontId="6" fillId="13" borderId="0" xfId="0" applyBorder="1" applyAlignment="1" applyProtection="1">
      <alignment vertical="center"/>
      <protection locked="0"/>
    </xf>
    <xf numFmtId="0" fontId="6" fillId="13" borderId="0" xfId="0" applyFont="1" applyBorder="1" applyAlignment="1" applyProtection="1">
      <alignment horizontal="center" vertical="center"/>
      <protection locked="0"/>
    </xf>
    <xf numFmtId="0" fontId="1" fillId="33" borderId="24" xfId="0" applyFill="1" applyAlignment="1">
      <alignment horizontal="center" vertical="center"/>
    </xf>
    <xf numFmtId="0" fontId="1" fillId="34" borderId="61" xfId="0" applyFill="1" applyAlignment="1">
      <alignment horizontal="center" vertical="center"/>
    </xf>
    <xf numFmtId="0" fontId="105" fillId="35" borderId="0" xfId="0" applyFont="1" applyFill="1" applyBorder="1" applyAlignment="1">
      <alignment/>
    </xf>
    <xf numFmtId="0" fontId="105" fillId="35" borderId="0" xfId="0" applyFont="1" applyFill="1" applyAlignment="1">
      <alignment/>
    </xf>
    <xf numFmtId="0" fontId="106" fillId="36" borderId="0" xfId="0" applyFont="1" applyFill="1" applyAlignment="1">
      <alignment/>
    </xf>
    <xf numFmtId="0" fontId="107" fillId="33" borderId="24" xfId="0" applyFont="1" applyFill="1" applyAlignment="1">
      <alignment horizontal="center" vertical="center"/>
    </xf>
    <xf numFmtId="0" fontId="30" fillId="33" borderId="25" xfId="0" applyFont="1" applyFill="1" applyAlignment="1">
      <alignment horizontal="center" vertical="center"/>
    </xf>
    <xf numFmtId="0" fontId="30" fillId="33" borderId="6" xfId="0" applyFont="1" applyFill="1" applyAlignment="1">
      <alignment horizontal="center" vertical="center"/>
    </xf>
    <xf numFmtId="0" fontId="30" fillId="33" borderId="27" xfId="0" applyFont="1" applyFill="1" applyAlignment="1">
      <alignment horizontal="center" vertical="center"/>
    </xf>
    <xf numFmtId="0" fontId="106" fillId="33" borderId="24" xfId="0" applyFont="1" applyFill="1" applyAlignment="1">
      <alignment horizontal="center" vertical="center"/>
    </xf>
    <xf numFmtId="0" fontId="82" fillId="37" borderId="24" xfId="0" applyFill="1" applyAlignment="1">
      <alignment horizontal="center" vertical="center"/>
    </xf>
    <xf numFmtId="0" fontId="82" fillId="37" borderId="25" xfId="0" applyFill="1" applyAlignment="1">
      <alignment horizontal="center" vertical="center"/>
    </xf>
    <xf numFmtId="0" fontId="82" fillId="37" borderId="67" xfId="0" applyFill="1" applyBorder="1" applyAlignment="1">
      <alignment horizontal="center" vertical="center"/>
    </xf>
    <xf numFmtId="0" fontId="82" fillId="37" borderId="6" xfId="0" applyFill="1" applyAlignment="1">
      <alignment horizontal="center" vertical="center"/>
    </xf>
    <xf numFmtId="0" fontId="82" fillId="37" borderId="27" xfId="0" applyFill="1" applyAlignment="1">
      <alignment horizontal="center" vertical="center"/>
    </xf>
    <xf numFmtId="0" fontId="86" fillId="37" borderId="6" xfId="0" applyFill="1" applyAlignment="1">
      <alignment horizontal="center" vertical="center"/>
    </xf>
    <xf numFmtId="0" fontId="82" fillId="37" borderId="26" xfId="0" applyFill="1" applyAlignment="1">
      <alignment horizontal="center" vertical="center"/>
    </xf>
    <xf numFmtId="0" fontId="86" fillId="37" borderId="26" xfId="0" applyFill="1" applyAlignment="1">
      <alignment horizontal="center" vertical="center"/>
    </xf>
    <xf numFmtId="0" fontId="82" fillId="37" borderId="35" xfId="0" applyFill="1" applyAlignment="1">
      <alignment horizontal="center" vertical="center"/>
    </xf>
    <xf numFmtId="0" fontId="31" fillId="38" borderId="69" xfId="0" applyFont="1" applyFill="1" applyBorder="1" applyAlignment="1">
      <alignment horizontal="center" vertical="center"/>
    </xf>
    <xf numFmtId="0" fontId="31" fillId="32" borderId="69" xfId="0" applyFont="1" applyFill="1" applyBorder="1" applyAlignment="1">
      <alignment horizontal="center" vertical="center"/>
    </xf>
    <xf numFmtId="0" fontId="14" fillId="28" borderId="0" xfId="0" applyFill="1" applyAlignment="1">
      <alignment/>
    </xf>
    <xf numFmtId="0" fontId="16" fillId="39" borderId="24" xfId="0" applyFill="1" applyAlignment="1">
      <alignment horizontal="center" vertical="center"/>
    </xf>
    <xf numFmtId="0" fontId="16" fillId="39" borderId="25" xfId="0" applyFill="1" applyAlignment="1">
      <alignment horizontal="center" vertical="center"/>
    </xf>
    <xf numFmtId="0" fontId="16" fillId="39" borderId="6" xfId="0" applyFill="1" applyAlignment="1">
      <alignment horizontal="center" vertical="center"/>
    </xf>
    <xf numFmtId="0" fontId="16" fillId="39" borderId="6" xfId="0" applyFont="1" applyFill="1" applyAlignment="1">
      <alignment horizontal="center" vertical="center"/>
    </xf>
    <xf numFmtId="0" fontId="38" fillId="40" borderId="0" xfId="0" applyFill="1" applyAlignment="1">
      <alignment horizontal="center" vertical="center"/>
    </xf>
    <xf numFmtId="0" fontId="87" fillId="20" borderId="80" xfId="0" applyBorder="1" applyAlignment="1">
      <alignment horizontal="center" vertical="center"/>
    </xf>
    <xf numFmtId="0" fontId="1" fillId="41" borderId="81" xfId="0" applyFill="1" applyAlignment="1">
      <alignment horizontal="center" vertical="center"/>
    </xf>
    <xf numFmtId="0" fontId="38" fillId="41" borderId="54" xfId="0" applyFont="1" applyFill="1" applyAlignment="1">
      <alignment horizontal="center" vertical="center"/>
    </xf>
    <xf numFmtId="0" fontId="1" fillId="41" borderId="54" xfId="0" applyFill="1" applyAlignment="1">
      <alignment horizontal="center" vertical="center"/>
    </xf>
    <xf numFmtId="0" fontId="82" fillId="42" borderId="24" xfId="0" applyFill="1" applyAlignment="1">
      <alignment horizontal="center" vertical="center"/>
    </xf>
    <xf numFmtId="0" fontId="82" fillId="42" borderId="25" xfId="0" applyFill="1" applyAlignment="1">
      <alignment horizontal="center" vertical="center"/>
    </xf>
    <xf numFmtId="0" fontId="1" fillId="43" borderId="6" xfId="0" applyFill="1" applyAlignment="1">
      <alignment horizontal="center" vertical="center"/>
    </xf>
    <xf numFmtId="0" fontId="1" fillId="43" borderId="35" xfId="0" applyFill="1" applyAlignment="1">
      <alignment horizontal="center" vertical="center"/>
    </xf>
    <xf numFmtId="0" fontId="1" fillId="4" borderId="67" xfId="0" applyBorder="1" applyAlignment="1">
      <alignment horizontal="center" vertical="center"/>
    </xf>
    <xf numFmtId="180" fontId="38" fillId="4" borderId="82" xfId="0" applyBorder="1" applyAlignment="1">
      <alignment horizontal="center" vertical="center"/>
    </xf>
    <xf numFmtId="0" fontId="38" fillId="4" borderId="82" xfId="0" applyBorder="1" applyAlignment="1">
      <alignment horizontal="center" vertical="center"/>
    </xf>
    <xf numFmtId="0" fontId="1" fillId="0" borderId="0" xfId="0" applyBorder="1" applyAlignment="1">
      <alignment/>
    </xf>
    <xf numFmtId="0" fontId="25" fillId="16" borderId="83" xfId="0" applyFont="1" applyBorder="1" applyAlignment="1">
      <alignment horizontal="left" vertical="center"/>
    </xf>
    <xf numFmtId="0" fontId="25" fillId="16" borderId="84" xfId="0" applyBorder="1" applyAlignment="1">
      <alignment horizontal="center" vertical="center"/>
    </xf>
    <xf numFmtId="0" fontId="25" fillId="0" borderId="85" xfId="0" applyBorder="1" applyAlignment="1">
      <alignment horizontal="center" vertical="center"/>
    </xf>
    <xf numFmtId="0" fontId="1" fillId="0" borderId="86" xfId="0" applyBorder="1" applyAlignment="1">
      <alignment/>
    </xf>
    <xf numFmtId="0" fontId="1" fillId="4" borderId="87" xfId="0" applyBorder="1" applyAlignment="1">
      <alignment horizontal="center" vertical="center"/>
    </xf>
    <xf numFmtId="0" fontId="1" fillId="43" borderId="88" xfId="0" applyFill="1" applyBorder="1" applyAlignment="1">
      <alignment horizontal="center" vertical="center"/>
    </xf>
    <xf numFmtId="0" fontId="1" fillId="43" borderId="89" xfId="0" applyFill="1" applyBorder="1" applyAlignment="1">
      <alignment horizontal="center" vertical="center"/>
    </xf>
    <xf numFmtId="0" fontId="1" fillId="43" borderId="6" xfId="0" applyFill="1" applyBorder="1" applyAlignment="1">
      <alignment horizontal="center" vertical="center"/>
    </xf>
    <xf numFmtId="0" fontId="1" fillId="43" borderId="35" xfId="0" applyFill="1" applyBorder="1" applyAlignment="1">
      <alignment horizontal="center" vertical="center"/>
    </xf>
    <xf numFmtId="0" fontId="1" fillId="0" borderId="0" xfId="0" applyBorder="1" applyAlignment="1">
      <alignment/>
    </xf>
    <xf numFmtId="0" fontId="1" fillId="4" borderId="47" xfId="0" applyBorder="1" applyAlignment="1">
      <alignment horizontal="center" vertical="center"/>
    </xf>
    <xf numFmtId="0" fontId="1" fillId="4" borderId="90" xfId="0" applyBorder="1" applyAlignment="1">
      <alignment horizontal="center" vertical="center"/>
    </xf>
    <xf numFmtId="0" fontId="1" fillId="4" borderId="91" xfId="0" applyBorder="1" applyAlignment="1">
      <alignment horizontal="center" vertical="center"/>
    </xf>
    <xf numFmtId="0" fontId="1" fillId="43" borderId="67" xfId="0" applyFill="1" applyBorder="1" applyAlignment="1">
      <alignment horizontal="center" vertical="center"/>
    </xf>
    <xf numFmtId="0" fontId="1" fillId="0" borderId="0" xfId="0" applyBorder="1" applyAlignment="1">
      <alignment/>
    </xf>
    <xf numFmtId="0" fontId="1" fillId="43" borderId="87" xfId="0" applyFill="1" applyBorder="1" applyAlignment="1">
      <alignment horizontal="center" vertical="center"/>
    </xf>
    <xf numFmtId="0" fontId="1" fillId="43" borderId="92" xfId="0" applyFill="1" applyBorder="1" applyAlignment="1">
      <alignment horizontal="center" vertical="center"/>
    </xf>
    <xf numFmtId="0" fontId="1" fillId="43" borderId="93" xfId="0" applyFill="1" applyBorder="1" applyAlignment="1">
      <alignment horizontal="center" vertical="center"/>
    </xf>
    <xf numFmtId="0" fontId="1" fillId="0" borderId="94" xfId="0" applyBorder="1" applyAlignment="1">
      <alignment/>
    </xf>
    <xf numFmtId="0" fontId="1" fillId="0" borderId="12" xfId="0" applyBorder="1" applyAlignment="1">
      <alignment/>
    </xf>
    <xf numFmtId="0" fontId="1" fillId="43" borderId="24" xfId="0" applyFill="1" applyBorder="1" applyAlignment="1">
      <alignment horizontal="center" vertical="center"/>
    </xf>
    <xf numFmtId="0" fontId="1" fillId="4" borderId="95" xfId="0" applyBorder="1" applyAlignment="1">
      <alignment horizontal="center" vertical="center"/>
    </xf>
    <xf numFmtId="0" fontId="1" fillId="0" borderId="96" xfId="0" applyBorder="1" applyAlignment="1">
      <alignment/>
    </xf>
    <xf numFmtId="0" fontId="1" fillId="0" borderId="15" xfId="0" applyBorder="1" applyAlignment="1">
      <alignment/>
    </xf>
    <xf numFmtId="0" fontId="1" fillId="43" borderId="25" xfId="0" applyFill="1" applyBorder="1" applyAlignment="1">
      <alignment horizontal="center" vertical="center"/>
    </xf>
    <xf numFmtId="0" fontId="1" fillId="43" borderId="97" xfId="0" applyFill="1" applyBorder="1" applyAlignment="1">
      <alignment horizontal="center" vertical="center"/>
    </xf>
    <xf numFmtId="0" fontId="1" fillId="43" borderId="95" xfId="0" applyFill="1" applyBorder="1" applyAlignment="1">
      <alignment horizontal="center" vertical="center"/>
    </xf>
    <xf numFmtId="0" fontId="1" fillId="4" borderId="24" xfId="0" applyBorder="1" applyAlignment="1">
      <alignment horizontal="center" vertical="center"/>
    </xf>
    <xf numFmtId="0" fontId="3" fillId="10" borderId="54" xfId="0" applyFill="1" applyAlignment="1">
      <alignment horizontal="center" vertical="center"/>
    </xf>
    <xf numFmtId="0" fontId="38" fillId="11" borderId="0" xfId="0" applyBorder="1" applyAlignment="1">
      <alignment horizontal="center" vertical="center"/>
    </xf>
    <xf numFmtId="180" fontId="38" fillId="11" borderId="0" xfId="0" applyBorder="1" applyAlignment="1">
      <alignment horizontal="center" vertical="center"/>
    </xf>
    <xf numFmtId="180" fontId="38" fillId="19" borderId="0" xfId="0" applyBorder="1" applyAlignment="1">
      <alignment horizontal="center" vertical="center"/>
    </xf>
    <xf numFmtId="0" fontId="3" fillId="41" borderId="54" xfId="0" applyFill="1" applyAlignment="1">
      <alignment horizontal="center" vertical="center"/>
    </xf>
    <xf numFmtId="0" fontId="3" fillId="10" borderId="98" xfId="0" applyFill="1" applyAlignment="1">
      <alignment horizontal="center" vertical="center"/>
    </xf>
    <xf numFmtId="0" fontId="87" fillId="44" borderId="21" xfId="0" applyFill="1" applyAlignment="1">
      <alignment horizontal="center" vertical="center"/>
    </xf>
    <xf numFmtId="0" fontId="3" fillId="19" borderId="0" xfId="0" applyFont="1" applyAlignment="1">
      <alignment/>
    </xf>
    <xf numFmtId="0" fontId="8" fillId="0" borderId="0" xfId="0" applyFont="1" applyAlignment="1">
      <alignment/>
    </xf>
    <xf numFmtId="0" fontId="26" fillId="19" borderId="99" xfId="0" applyFont="1" applyBorder="1" applyAlignment="1">
      <alignment horizontal="center" vertical="center"/>
    </xf>
    <xf numFmtId="180" fontId="26" fillId="19" borderId="99" xfId="0" applyFont="1" applyBorder="1" applyAlignment="1">
      <alignment horizontal="center" vertical="center"/>
    </xf>
    <xf numFmtId="0" fontId="8" fillId="45" borderId="99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10" borderId="54" xfId="0" applyFill="1" applyBorder="1" applyAlignment="1">
      <alignment horizontal="center" vertical="center"/>
    </xf>
    <xf numFmtId="0" fontId="3" fillId="10" borderId="100" xfId="0" applyFill="1" applyBorder="1" applyAlignment="1">
      <alignment horizontal="center" vertical="center"/>
    </xf>
    <xf numFmtId="0" fontId="38" fillId="19" borderId="0" xfId="0" applyFont="1" applyAlignment="1">
      <alignment horizontal="center" vertical="center"/>
    </xf>
    <xf numFmtId="0" fontId="109" fillId="28" borderId="0" xfId="0" applyFont="1" applyFill="1" applyAlignment="1">
      <alignment/>
    </xf>
    <xf numFmtId="0" fontId="82" fillId="38" borderId="101" xfId="0" applyFont="1" applyFill="1" applyBorder="1" applyAlignment="1">
      <alignment horizontal="center" vertical="center"/>
    </xf>
    <xf numFmtId="0" fontId="82" fillId="38" borderId="67" xfId="0" applyFont="1" applyFill="1" applyBorder="1" applyAlignment="1">
      <alignment horizontal="center" vertical="center"/>
    </xf>
    <xf numFmtId="0" fontId="82" fillId="46" borderId="67" xfId="0" applyFont="1" applyFill="1" applyBorder="1" applyAlignment="1">
      <alignment horizontal="center" vertical="center"/>
    </xf>
    <xf numFmtId="0" fontId="90" fillId="13" borderId="102" xfId="0" applyFont="1" applyBorder="1" applyAlignment="1">
      <alignment horizontal="center" vertical="center"/>
    </xf>
    <xf numFmtId="0" fontId="86" fillId="17" borderId="24" xfId="0" applyFont="1" applyBorder="1" applyAlignment="1">
      <alignment horizontal="center" vertical="center"/>
    </xf>
    <xf numFmtId="0" fontId="82" fillId="17" borderId="24" xfId="0" applyFont="1" applyBorder="1" applyAlignment="1">
      <alignment horizontal="center" vertical="center"/>
    </xf>
    <xf numFmtId="0" fontId="90" fillId="13" borderId="24" xfId="0" applyFont="1" applyBorder="1" applyAlignment="1">
      <alignment horizontal="center" vertical="center"/>
    </xf>
    <xf numFmtId="0" fontId="97" fillId="47" borderId="24" xfId="0" applyFont="1" applyFill="1" applyBorder="1" applyAlignment="1">
      <alignment horizontal="center" vertical="center"/>
    </xf>
    <xf numFmtId="0" fontId="82" fillId="38" borderId="41" xfId="0" applyFont="1" applyFill="1" applyAlignment="1">
      <alignment horizontal="center" vertical="center"/>
    </xf>
    <xf numFmtId="0" fontId="82" fillId="38" borderId="27" xfId="0" applyFont="1" applyFill="1" applyAlignment="1">
      <alignment horizontal="center" vertical="center"/>
    </xf>
    <xf numFmtId="0" fontId="90" fillId="13" borderId="103" xfId="0" applyFont="1" applyBorder="1" applyAlignment="1">
      <alignment horizontal="center" vertical="center"/>
    </xf>
    <xf numFmtId="0" fontId="82" fillId="17" borderId="25" xfId="0" applyFont="1" applyBorder="1" applyAlignment="1">
      <alignment horizontal="center" vertical="center"/>
    </xf>
    <xf numFmtId="0" fontId="90" fillId="13" borderId="25" xfId="0" applyFont="1" applyBorder="1" applyAlignment="1">
      <alignment horizontal="center" vertical="center"/>
    </xf>
    <xf numFmtId="0" fontId="97" fillId="47" borderId="25" xfId="0" applyFont="1" applyFill="1" applyBorder="1" applyAlignment="1">
      <alignment horizontal="center" vertical="center"/>
    </xf>
    <xf numFmtId="0" fontId="31" fillId="48" borderId="104" xfId="0" applyFont="1" applyFill="1" applyBorder="1" applyAlignment="1">
      <alignment horizontal="center" vertical="center"/>
    </xf>
    <xf numFmtId="0" fontId="96" fillId="48" borderId="69" xfId="0" applyFont="1" applyFill="1" applyBorder="1" applyAlignment="1">
      <alignment horizontal="center" vertical="center"/>
    </xf>
    <xf numFmtId="0" fontId="31" fillId="48" borderId="69" xfId="0" applyFont="1" applyFill="1" applyBorder="1" applyAlignment="1">
      <alignment horizontal="center" vertical="center"/>
    </xf>
    <xf numFmtId="0" fontId="31" fillId="30" borderId="69" xfId="0" applyFont="1" applyFill="1" applyBorder="1" applyAlignment="1">
      <alignment horizontal="center" vertical="center"/>
    </xf>
    <xf numFmtId="0" fontId="90" fillId="13" borderId="105" xfId="0" applyFont="1" applyBorder="1" applyAlignment="1">
      <alignment horizontal="center" vertical="center"/>
    </xf>
    <xf numFmtId="0" fontId="82" fillId="17" borderId="67" xfId="0" applyFont="1" applyBorder="1" applyAlignment="1">
      <alignment horizontal="center" vertical="center"/>
    </xf>
    <xf numFmtId="0" fontId="90" fillId="13" borderId="67" xfId="0" applyFont="1" applyBorder="1" applyAlignment="1">
      <alignment horizontal="center" vertical="center"/>
    </xf>
    <xf numFmtId="0" fontId="97" fillId="47" borderId="67" xfId="0" applyFont="1" applyFill="1" applyBorder="1" applyAlignment="1">
      <alignment horizontal="center" vertical="center"/>
    </xf>
    <xf numFmtId="0" fontId="82" fillId="38" borderId="40" xfId="0" applyFont="1" applyFill="1" applyAlignment="1">
      <alignment horizontal="center" vertical="center"/>
    </xf>
    <xf numFmtId="0" fontId="82" fillId="38" borderId="6" xfId="0" applyFont="1" applyFill="1" applyAlignment="1">
      <alignment horizontal="center" vertical="center"/>
    </xf>
    <xf numFmtId="0" fontId="90" fillId="13" borderId="106" xfId="0" applyFont="1" applyBorder="1" applyAlignment="1">
      <alignment horizontal="center" vertical="center"/>
    </xf>
    <xf numFmtId="0" fontId="82" fillId="17" borderId="6" xfId="0" applyFont="1" applyBorder="1" applyAlignment="1">
      <alignment horizontal="center" vertical="center"/>
    </xf>
    <xf numFmtId="0" fontId="90" fillId="13" borderId="6" xfId="0" applyFont="1" applyBorder="1" applyAlignment="1">
      <alignment horizontal="center" vertical="center"/>
    </xf>
    <xf numFmtId="0" fontId="97" fillId="47" borderId="6" xfId="0" applyFont="1" applyFill="1" applyBorder="1" applyAlignment="1">
      <alignment horizontal="center" vertical="center"/>
    </xf>
    <xf numFmtId="0" fontId="82" fillId="38" borderId="38" xfId="0" applyFont="1" applyFill="1" applyAlignment="1">
      <alignment horizontal="center" vertical="center"/>
    </xf>
    <xf numFmtId="0" fontId="82" fillId="38" borderId="25" xfId="0" applyFont="1" applyFill="1" applyAlignment="1">
      <alignment horizontal="center" vertical="center"/>
    </xf>
    <xf numFmtId="0" fontId="90" fillId="13" borderId="107" xfId="0" applyFont="1" applyBorder="1" applyAlignment="1">
      <alignment horizontal="center" vertical="center"/>
    </xf>
    <xf numFmtId="0" fontId="82" fillId="17" borderId="27" xfId="0" applyFont="1" applyBorder="1" applyAlignment="1">
      <alignment horizontal="center" vertical="center"/>
    </xf>
    <xf numFmtId="0" fontId="90" fillId="13" borderId="27" xfId="0" applyFont="1" applyBorder="1" applyAlignment="1">
      <alignment horizontal="center" vertical="center"/>
    </xf>
    <xf numFmtId="0" fontId="97" fillId="47" borderId="27" xfId="0" applyFont="1" applyFill="1" applyBorder="1" applyAlignment="1">
      <alignment horizontal="center" vertical="center"/>
    </xf>
    <xf numFmtId="0" fontId="31" fillId="38" borderId="101" xfId="0" applyFont="1" applyFill="1" applyBorder="1" applyAlignment="1">
      <alignment horizontal="center" vertical="center"/>
    </xf>
    <xf numFmtId="0" fontId="31" fillId="38" borderId="67" xfId="0" applyFont="1" applyFill="1" applyBorder="1" applyAlignment="1">
      <alignment horizontal="center" vertical="center"/>
    </xf>
    <xf numFmtId="0" fontId="31" fillId="46" borderId="67" xfId="0" applyFont="1" applyFill="1" applyBorder="1" applyAlignment="1">
      <alignment horizontal="center" vertical="center"/>
    </xf>
    <xf numFmtId="0" fontId="86" fillId="17" borderId="67" xfId="0" applyFont="1" applyBorder="1" applyAlignment="1">
      <alignment horizontal="center" vertical="center"/>
    </xf>
    <xf numFmtId="0" fontId="31" fillId="38" borderId="40" xfId="0" applyFont="1" applyFill="1" applyAlignment="1">
      <alignment horizontal="center" vertical="center"/>
    </xf>
    <xf numFmtId="0" fontId="31" fillId="38" borderId="6" xfId="0" applyFont="1" applyFill="1" applyAlignment="1">
      <alignment horizontal="center" vertical="center"/>
    </xf>
    <xf numFmtId="0" fontId="86" fillId="17" borderId="6" xfId="0" applyFont="1" applyBorder="1" applyAlignment="1">
      <alignment horizontal="center" vertical="center"/>
    </xf>
    <xf numFmtId="0" fontId="93" fillId="47" borderId="6" xfId="0" applyFont="1" applyFill="1" applyBorder="1" applyAlignment="1">
      <alignment horizontal="center" vertical="center"/>
    </xf>
    <xf numFmtId="0" fontId="31" fillId="38" borderId="41" xfId="0" applyFont="1" applyFill="1" applyAlignment="1">
      <alignment horizontal="center" vertical="center"/>
    </xf>
    <xf numFmtId="0" fontId="31" fillId="38" borderId="27" xfId="0" applyFont="1" applyFill="1" applyAlignment="1">
      <alignment horizontal="center" vertical="center"/>
    </xf>
    <xf numFmtId="0" fontId="86" fillId="17" borderId="25" xfId="0" applyFont="1" applyBorder="1" applyAlignment="1">
      <alignment horizontal="center" vertical="center"/>
    </xf>
    <xf numFmtId="0" fontId="93" fillId="47" borderId="25" xfId="0" applyFont="1" applyFill="1" applyBorder="1" applyAlignment="1">
      <alignment horizontal="center" vertical="center"/>
    </xf>
    <xf numFmtId="0" fontId="31" fillId="38" borderId="38" xfId="0" applyFont="1" applyFill="1" applyAlignment="1">
      <alignment horizontal="center" vertical="center"/>
    </xf>
    <xf numFmtId="0" fontId="31" fillId="38" borderId="25" xfId="0" applyFont="1" applyFill="1" applyAlignment="1">
      <alignment horizontal="center" vertical="center"/>
    </xf>
    <xf numFmtId="0" fontId="93" fillId="47" borderId="27" xfId="0" applyFont="1" applyFill="1" applyBorder="1" applyAlignment="1">
      <alignment horizontal="center" vertical="center"/>
    </xf>
    <xf numFmtId="0" fontId="82" fillId="47" borderId="6" xfId="0" applyFont="1" applyFill="1" applyBorder="1" applyAlignment="1">
      <alignment horizontal="center" vertical="center"/>
    </xf>
    <xf numFmtId="0" fontId="82" fillId="47" borderId="25" xfId="0" applyFont="1" applyFill="1" applyBorder="1" applyAlignment="1">
      <alignment horizontal="center" vertical="center"/>
    </xf>
    <xf numFmtId="0" fontId="82" fillId="47" borderId="67" xfId="0" applyFont="1" applyFill="1" applyBorder="1" applyAlignment="1">
      <alignment horizontal="center" vertical="center"/>
    </xf>
    <xf numFmtId="0" fontId="82" fillId="47" borderId="27" xfId="0" applyFont="1" applyFill="1" applyBorder="1" applyAlignment="1">
      <alignment horizontal="center" vertical="center"/>
    </xf>
    <xf numFmtId="0" fontId="8" fillId="3" borderId="46" xfId="0" applyFont="1" applyAlignment="1">
      <alignment/>
    </xf>
    <xf numFmtId="0" fontId="7" fillId="13" borderId="108" xfId="0" applyFont="1" applyBorder="1" applyAlignment="1">
      <alignment horizontal="center" vertical="center"/>
    </xf>
    <xf numFmtId="0" fontId="7" fillId="13" borderId="10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49" borderId="110" xfId="0" applyFont="1" applyAlignment="1">
      <alignment/>
    </xf>
    <xf numFmtId="0" fontId="8" fillId="49" borderId="111" xfId="0" applyFont="1" applyAlignment="1">
      <alignment/>
    </xf>
    <xf numFmtId="0" fontId="8" fillId="0" borderId="0" xfId="0" applyFont="1" applyBorder="1" applyAlignment="1">
      <alignment/>
    </xf>
    <xf numFmtId="0" fontId="7" fillId="13" borderId="79" xfId="0" applyFont="1" applyBorder="1" applyAlignment="1">
      <alignment vertical="center"/>
    </xf>
    <xf numFmtId="0" fontId="7" fillId="13" borderId="0" xfId="0" applyFont="1" applyBorder="1" applyAlignment="1">
      <alignment vertical="center"/>
    </xf>
    <xf numFmtId="0" fontId="7" fillId="13" borderId="0" xfId="0" applyFont="1" applyBorder="1" applyAlignment="1">
      <alignment horizontal="center" vertical="center"/>
    </xf>
    <xf numFmtId="0" fontId="8" fillId="50" borderId="112" xfId="0" applyFont="1" applyAlignment="1">
      <alignment/>
    </xf>
    <xf numFmtId="0" fontId="8" fillId="50" borderId="113" xfId="0" applyFont="1" applyAlignment="1">
      <alignment/>
    </xf>
    <xf numFmtId="0" fontId="109" fillId="47" borderId="114" xfId="0" applyFont="1" applyFill="1" applyBorder="1" applyAlignment="1">
      <alignment horizontal="center"/>
    </xf>
    <xf numFmtId="0" fontId="7" fillId="47" borderId="114" xfId="0" applyFont="1" applyFill="1" applyBorder="1" applyAlignment="1">
      <alignment horizontal="center"/>
    </xf>
    <xf numFmtId="0" fontId="110" fillId="51" borderId="115" xfId="0" applyFont="1" applyFill="1" applyBorder="1" applyAlignment="1">
      <alignment/>
    </xf>
    <xf numFmtId="0" fontId="7" fillId="47" borderId="11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52" borderId="117" xfId="0" applyFont="1" applyAlignment="1">
      <alignment/>
    </xf>
    <xf numFmtId="0" fontId="8" fillId="52" borderId="118" xfId="0" applyFont="1" applyAlignment="1">
      <alignment/>
    </xf>
    <xf numFmtId="0" fontId="10" fillId="0" borderId="0" xfId="0" applyFont="1" applyBorder="1" applyAlignment="1">
      <alignment/>
    </xf>
    <xf numFmtId="0" fontId="36" fillId="0" borderId="0" xfId="0" applyFont="1" applyAlignment="1">
      <alignment/>
    </xf>
    <xf numFmtId="0" fontId="113" fillId="26" borderId="119" xfId="0" applyFont="1" applyFill="1" applyBorder="1" applyAlignment="1">
      <alignment horizontal="center" vertical="center"/>
    </xf>
    <xf numFmtId="0" fontId="113" fillId="26" borderId="21" xfId="0" applyFont="1" applyFill="1" applyBorder="1" applyAlignment="1">
      <alignment horizontal="center" vertical="center"/>
    </xf>
    <xf numFmtId="0" fontId="113" fillId="20" borderId="21" xfId="0" applyFont="1" applyBorder="1" applyAlignment="1">
      <alignment horizontal="center" vertical="center"/>
    </xf>
    <xf numFmtId="0" fontId="113" fillId="20" borderId="12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31" fillId="0" borderId="66" xfId="0" applyFont="1" applyBorder="1" applyAlignment="1">
      <alignment/>
    </xf>
    <xf numFmtId="0" fontId="31" fillId="0" borderId="16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5" xfId="0" applyFont="1" applyAlignment="1">
      <alignment/>
    </xf>
    <xf numFmtId="0" fontId="115" fillId="0" borderId="0" xfId="0" applyFont="1" applyAlignment="1">
      <alignment/>
    </xf>
    <xf numFmtId="0" fontId="90" fillId="33" borderId="24" xfId="0" applyFont="1" applyFill="1" applyAlignment="1">
      <alignment horizontal="center" vertical="center"/>
    </xf>
    <xf numFmtId="0" fontId="90" fillId="33" borderId="25" xfId="0" applyFont="1" applyFill="1" applyAlignment="1">
      <alignment horizontal="center" vertical="center"/>
    </xf>
    <xf numFmtId="0" fontId="90" fillId="33" borderId="26" xfId="0" applyFont="1" applyFill="1" applyAlignment="1">
      <alignment horizontal="center" vertical="center"/>
    </xf>
    <xf numFmtId="0" fontId="90" fillId="33" borderId="6" xfId="0" applyFont="1" applyFill="1" applyAlignment="1">
      <alignment horizontal="center" vertical="center"/>
    </xf>
    <xf numFmtId="0" fontId="90" fillId="33" borderId="27" xfId="0" applyFont="1" applyFill="1" applyAlignment="1">
      <alignment horizontal="center" vertical="center"/>
    </xf>
    <xf numFmtId="0" fontId="1" fillId="53" borderId="6" xfId="0" applyFill="1" applyAlignment="1">
      <alignment horizontal="center" vertical="center"/>
    </xf>
    <xf numFmtId="0" fontId="38" fillId="11" borderId="0" xfId="0" applyBorder="1" applyAlignment="1">
      <alignment horizontal="center" vertical="center"/>
    </xf>
    <xf numFmtId="0" fontId="38" fillId="11" borderId="0" xfId="0" applyBorder="1" applyAlignment="1">
      <alignment horizontal="center" vertical="center"/>
    </xf>
    <xf numFmtId="0" fontId="38" fillId="3" borderId="99" xfId="0" applyFont="1" applyBorder="1" applyAlignment="1">
      <alignment horizontal="center" vertical="center"/>
    </xf>
    <xf numFmtId="0" fontId="38" fillId="54" borderId="99" xfId="0" applyFont="1" applyFill="1" applyBorder="1" applyAlignment="1">
      <alignment horizontal="center" vertical="center"/>
    </xf>
    <xf numFmtId="0" fontId="82" fillId="9" borderId="101" xfId="0" applyBorder="1" applyAlignment="1">
      <alignment horizontal="center" vertical="center"/>
    </xf>
    <xf numFmtId="0" fontId="38" fillId="55" borderId="121" xfId="0" applyFont="1" applyFill="1" applyBorder="1" applyAlignment="1">
      <alignment horizontal="center"/>
    </xf>
    <xf numFmtId="180" fontId="38" fillId="56" borderId="122" xfId="0" applyFill="1" applyBorder="1" applyAlignment="1">
      <alignment horizontal="center" vertical="center"/>
    </xf>
    <xf numFmtId="0" fontId="23" fillId="19" borderId="0" xfId="0" applyFont="1" applyAlignment="1">
      <alignment horizontal="center"/>
    </xf>
    <xf numFmtId="0" fontId="1" fillId="41" borderId="100" xfId="0" applyFill="1" applyBorder="1" applyAlignment="1">
      <alignment horizontal="center" vertical="center"/>
    </xf>
    <xf numFmtId="0" fontId="87" fillId="20" borderId="123" xfId="0" applyBorder="1" applyAlignment="1">
      <alignment horizontal="center" vertical="center"/>
    </xf>
    <xf numFmtId="0" fontId="1" fillId="0" borderId="99" xfId="0" applyBorder="1" applyAlignment="1">
      <alignment/>
    </xf>
    <xf numFmtId="0" fontId="38" fillId="55" borderId="124" xfId="0" applyFont="1" applyFill="1" applyBorder="1" applyAlignment="1">
      <alignment horizontal="center"/>
    </xf>
    <xf numFmtId="0" fontId="16" fillId="57" borderId="27" xfId="0" applyFill="1" applyAlignment="1">
      <alignment horizontal="center" vertical="center"/>
    </xf>
    <xf numFmtId="0" fontId="1" fillId="0" borderId="0" xfId="0" applyBorder="1" applyAlignment="1">
      <alignment/>
    </xf>
    <xf numFmtId="0" fontId="111" fillId="58" borderId="125" xfId="0" applyFont="1" applyBorder="1" applyAlignment="1">
      <alignment/>
    </xf>
    <xf numFmtId="0" fontId="111" fillId="58" borderId="126" xfId="0" applyFont="1" applyBorder="1" applyAlignment="1">
      <alignment/>
    </xf>
    <xf numFmtId="0" fontId="26" fillId="3" borderId="2" xfId="0" applyFont="1" applyAlignment="1">
      <alignment/>
    </xf>
    <xf numFmtId="0" fontId="71" fillId="0" borderId="0" xfId="0" applyFont="1" applyAlignment="1">
      <alignment horizontal="center"/>
    </xf>
    <xf numFmtId="0" fontId="16" fillId="0" borderId="0" xfId="0" applyBorder="1" applyAlignment="1">
      <alignment/>
    </xf>
    <xf numFmtId="0" fontId="1" fillId="13" borderId="0" xfId="0" applyBorder="1" applyAlignment="1">
      <alignment/>
    </xf>
    <xf numFmtId="0" fontId="18" fillId="13" borderId="0" xfId="0" applyBorder="1" applyAlignment="1">
      <alignment horizontal="center" vertical="center"/>
    </xf>
    <xf numFmtId="0" fontId="1" fillId="13" borderId="0" xfId="0" applyBorder="1" applyAlignment="1">
      <alignment horizontal="center"/>
    </xf>
    <xf numFmtId="0" fontId="1" fillId="13" borderId="0" xfId="0" applyBorder="1" applyAlignment="1">
      <alignment horizontal="left"/>
    </xf>
    <xf numFmtId="0" fontId="38" fillId="59" borderId="0" xfId="0" applyFill="1" applyBorder="1" applyAlignment="1">
      <alignment horizontal="center" vertical="center"/>
    </xf>
    <xf numFmtId="0" fontId="38" fillId="21" borderId="127" xfId="0" applyBorder="1" applyAlignment="1">
      <alignment horizontal="center" vertical="center"/>
    </xf>
    <xf numFmtId="0" fontId="38" fillId="21" borderId="128" xfId="0" applyBorder="1" applyAlignment="1">
      <alignment horizontal="center" vertical="center"/>
    </xf>
    <xf numFmtId="0" fontId="38" fillId="60" borderId="0" xfId="0" applyFont="1" applyFill="1" applyBorder="1" applyAlignment="1">
      <alignment horizontal="center"/>
    </xf>
    <xf numFmtId="0" fontId="1" fillId="60" borderId="0" xfId="0" applyFont="1" applyFill="1" applyBorder="1" applyAlignment="1">
      <alignment horizontal="center"/>
    </xf>
    <xf numFmtId="0" fontId="94" fillId="39" borderId="0" xfId="0" applyFill="1" applyBorder="1" applyAlignment="1">
      <alignment horizontal="center"/>
    </xf>
    <xf numFmtId="0" fontId="48" fillId="39" borderId="0" xfId="0" applyFill="1" applyBorder="1" applyAlignment="1">
      <alignment horizontal="center" vertical="center"/>
    </xf>
    <xf numFmtId="0" fontId="18" fillId="13" borderId="53" xfId="0" applyBorder="1" applyAlignment="1">
      <alignment horizontal="center" vertical="center"/>
    </xf>
    <xf numFmtId="0" fontId="19" fillId="13" borderId="53" xfId="0" applyBorder="1" applyAlignment="1">
      <alignment horizontal="center" vertical="center"/>
    </xf>
    <xf numFmtId="0" fontId="38" fillId="61" borderId="129" xfId="0" applyFill="1" applyBorder="1" applyAlignment="1">
      <alignment horizontal="center" vertical="center"/>
    </xf>
    <xf numFmtId="0" fontId="38" fillId="61" borderId="130" xfId="0" applyFill="1" applyBorder="1" applyAlignment="1">
      <alignment horizontal="center" vertical="center"/>
    </xf>
    <xf numFmtId="0" fontId="1" fillId="4" borderId="131" xfId="0" applyBorder="1" applyAlignment="1">
      <alignment/>
    </xf>
    <xf numFmtId="0" fontId="1" fillId="4" borderId="132" xfId="0" applyBorder="1" applyAlignment="1">
      <alignment/>
    </xf>
    <xf numFmtId="0" fontId="1" fillId="4" borderId="133" xfId="0" applyBorder="1" applyAlignment="1">
      <alignment/>
    </xf>
    <xf numFmtId="180" fontId="38" fillId="4" borderId="127" xfId="0" applyBorder="1" applyAlignment="1">
      <alignment horizontal="center" vertical="center"/>
    </xf>
    <xf numFmtId="180" fontId="38" fillId="4" borderId="128" xfId="0" applyBorder="1" applyAlignment="1">
      <alignment horizontal="center" vertical="center"/>
    </xf>
    <xf numFmtId="0" fontId="38" fillId="4" borderId="128" xfId="0" applyBorder="1" applyAlignment="1">
      <alignment horizontal="center" vertical="center"/>
    </xf>
    <xf numFmtId="0" fontId="38" fillId="4" borderId="134" xfId="0" applyBorder="1" applyAlignment="1">
      <alignment horizontal="center" vertical="center"/>
    </xf>
    <xf numFmtId="0" fontId="26" fillId="21" borderId="135" xfId="0" applyBorder="1" applyAlignment="1">
      <alignment horizontal="center"/>
    </xf>
    <xf numFmtId="0" fontId="38" fillId="21" borderId="136" xfId="0" applyFont="1" applyBorder="1" applyAlignment="1">
      <alignment horizontal="center" vertical="center"/>
    </xf>
    <xf numFmtId="0" fontId="38" fillId="21" borderId="137" xfId="0" applyBorder="1" applyAlignment="1">
      <alignment horizontal="center" vertical="center"/>
    </xf>
    <xf numFmtId="0" fontId="38" fillId="21" borderId="138" xfId="0" applyBorder="1" applyAlignment="1">
      <alignment horizontal="center" vertical="center"/>
    </xf>
    <xf numFmtId="0" fontId="38" fillId="18" borderId="139" xfId="0" applyFont="1" applyBorder="1" applyAlignment="1">
      <alignment horizontal="left"/>
    </xf>
    <xf numFmtId="0" fontId="109" fillId="47" borderId="140" xfId="0" applyFont="1" applyFill="1" applyBorder="1" applyAlignment="1">
      <alignment horizontal="left"/>
    </xf>
    <xf numFmtId="0" fontId="1" fillId="0" borderId="0" xfId="0" applyAlignment="1" applyProtection="1">
      <alignment horizontal="center"/>
      <protection locked="0"/>
    </xf>
    <xf numFmtId="0" fontId="63" fillId="9" borderId="0" xfId="0" applyFont="1" applyAlignment="1">
      <alignment horizontal="center"/>
    </xf>
    <xf numFmtId="0" fontId="1" fillId="13" borderId="0" xfId="0" applyBorder="1" applyAlignment="1">
      <alignment horizontal="center"/>
    </xf>
    <xf numFmtId="0" fontId="1" fillId="0" borderId="0" xfId="0" applyAlignment="1">
      <alignment horizontal="center"/>
    </xf>
    <xf numFmtId="0" fontId="1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Border="1" applyAlignment="1">
      <alignment horizontal="center"/>
    </xf>
    <xf numFmtId="0" fontId="16" fillId="0" borderId="0" xfId="0" applyBorder="1" applyAlignment="1">
      <alignment/>
    </xf>
    <xf numFmtId="0" fontId="36" fillId="0" borderId="0" xfId="0" applyFont="1" applyBorder="1" applyAlignment="1">
      <alignment/>
    </xf>
    <xf numFmtId="0" fontId="8" fillId="62" borderId="141" xfId="0" applyFont="1" applyFill="1" applyBorder="1" applyAlignment="1">
      <alignment/>
    </xf>
    <xf numFmtId="0" fontId="1" fillId="62" borderId="142" xfId="0" applyFill="1" applyBorder="1" applyAlignment="1">
      <alignment/>
    </xf>
    <xf numFmtId="0" fontId="26" fillId="62" borderId="99" xfId="0" applyFont="1" applyFill="1" applyBorder="1" applyAlignment="1">
      <alignment horizontal="center"/>
    </xf>
    <xf numFmtId="0" fontId="6" fillId="13" borderId="0" xfId="0" applyBorder="1" applyAlignment="1" applyProtection="1">
      <alignment vertical="center"/>
      <protection locked="0"/>
    </xf>
    <xf numFmtId="0" fontId="6" fillId="13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26" fillId="62" borderId="143" xfId="0" applyFont="1" applyFill="1" applyBorder="1" applyAlignment="1">
      <alignment horizontal="center"/>
    </xf>
    <xf numFmtId="0" fontId="26" fillId="62" borderId="144" xfId="0" applyFont="1" applyFill="1" applyBorder="1" applyAlignment="1">
      <alignment horizontal="center"/>
    </xf>
    <xf numFmtId="0" fontId="89" fillId="23" borderId="145" xfId="0" applyFont="1" applyFill="1" applyBorder="1" applyAlignment="1" applyProtection="1">
      <alignment horizontal="center"/>
      <protection/>
    </xf>
    <xf numFmtId="0" fontId="1" fillId="0" borderId="0" xfId="0" applyBorder="1" applyAlignment="1">
      <alignment horizontal="center"/>
    </xf>
    <xf numFmtId="0" fontId="118" fillId="5" borderId="26" xfId="0" applyFont="1" applyAlignment="1">
      <alignment horizontal="center" vertical="center"/>
    </xf>
    <xf numFmtId="0" fontId="118" fillId="5" borderId="6" xfId="0" applyFont="1" applyAlignment="1">
      <alignment horizontal="center" vertical="center"/>
    </xf>
    <xf numFmtId="0" fontId="118" fillId="5" borderId="25" xfId="0" applyFont="1" applyAlignment="1">
      <alignment horizontal="center" vertical="center"/>
    </xf>
    <xf numFmtId="0" fontId="118" fillId="5" borderId="27" xfId="0" applyFont="1" applyAlignment="1">
      <alignment horizontal="center" vertical="center"/>
    </xf>
    <xf numFmtId="0" fontId="118" fillId="5" borderId="24" xfId="0" applyFont="1" applyAlignment="1">
      <alignment horizontal="center" vertical="center"/>
    </xf>
    <xf numFmtId="0" fontId="1" fillId="23" borderId="133" xfId="0" applyFill="1" applyBorder="1" applyAlignment="1">
      <alignment horizontal="left"/>
    </xf>
    <xf numFmtId="0" fontId="31" fillId="63" borderId="70" xfId="0" applyFont="1" applyFill="1" applyBorder="1" applyAlignment="1">
      <alignment horizontal="center" vertical="center"/>
    </xf>
    <xf numFmtId="0" fontId="31" fillId="5" borderId="26" xfId="0" applyFont="1" applyAlignment="1">
      <alignment horizontal="center" vertical="center"/>
    </xf>
    <xf numFmtId="0" fontId="31" fillId="5" borderId="24" xfId="0" applyFont="1" applyAlignment="1">
      <alignment horizontal="center" vertical="center"/>
    </xf>
    <xf numFmtId="0" fontId="86" fillId="46" borderId="67" xfId="0" applyFont="1" applyFill="1" applyBorder="1" applyAlignment="1">
      <alignment horizontal="center" vertical="center"/>
    </xf>
    <xf numFmtId="0" fontId="86" fillId="38" borderId="25" xfId="0" applyFont="1" applyFill="1" applyAlignment="1">
      <alignment horizontal="center" vertical="center"/>
    </xf>
    <xf numFmtId="0" fontId="86" fillId="38" borderId="6" xfId="0" applyFont="1" applyFill="1" applyAlignment="1">
      <alignment horizontal="center" vertical="center"/>
    </xf>
    <xf numFmtId="0" fontId="82" fillId="38" borderId="87" xfId="0" applyFont="1" applyFill="1" applyBorder="1" applyAlignment="1">
      <alignment horizontal="center" vertical="center"/>
    </xf>
    <xf numFmtId="0" fontId="82" fillId="38" borderId="146" xfId="0" applyFont="1" applyFill="1" applyBorder="1" applyAlignment="1">
      <alignment horizontal="center" vertical="center"/>
    </xf>
    <xf numFmtId="0" fontId="31" fillId="48" borderId="70" xfId="0" applyFont="1" applyFill="1" applyBorder="1" applyAlignment="1">
      <alignment horizontal="center" vertical="center"/>
    </xf>
    <xf numFmtId="0" fontId="82" fillId="38" borderId="88" xfId="0" applyFont="1" applyFill="1" applyBorder="1" applyAlignment="1">
      <alignment horizontal="center" vertical="center"/>
    </xf>
    <xf numFmtId="0" fontId="82" fillId="38" borderId="97" xfId="0" applyFont="1" applyFill="1" applyBorder="1" applyAlignment="1">
      <alignment horizontal="center" vertical="center"/>
    </xf>
    <xf numFmtId="0" fontId="31" fillId="38" borderId="87" xfId="0" applyFont="1" applyFill="1" applyBorder="1" applyAlignment="1">
      <alignment horizontal="center" vertical="center"/>
    </xf>
    <xf numFmtId="0" fontId="31" fillId="38" borderId="88" xfId="0" applyFont="1" applyFill="1" applyBorder="1" applyAlignment="1">
      <alignment horizontal="center" vertical="center"/>
    </xf>
    <xf numFmtId="0" fontId="31" fillId="38" borderId="146" xfId="0" applyFont="1" applyFill="1" applyBorder="1" applyAlignment="1">
      <alignment horizontal="center" vertical="center"/>
    </xf>
    <xf numFmtId="0" fontId="31" fillId="38" borderId="97" xfId="0" applyFont="1" applyFill="1" applyBorder="1" applyAlignment="1">
      <alignment horizontal="center" vertical="center"/>
    </xf>
    <xf numFmtId="0" fontId="82" fillId="46" borderId="105" xfId="0" applyFont="1" applyFill="1" applyBorder="1" applyAlignment="1">
      <alignment horizontal="center" vertical="center"/>
    </xf>
    <xf numFmtId="0" fontId="82" fillId="46" borderId="147" xfId="0" applyFont="1" applyFill="1" applyBorder="1" applyAlignment="1">
      <alignment horizontal="center" vertical="center"/>
    </xf>
    <xf numFmtId="0" fontId="82" fillId="46" borderId="107" xfId="0" applyFont="1" applyFill="1" applyBorder="1" applyAlignment="1">
      <alignment horizontal="center" vertical="center"/>
    </xf>
    <xf numFmtId="0" fontId="82" fillId="46" borderId="27" xfId="0" applyFont="1" applyFill="1" applyBorder="1" applyAlignment="1">
      <alignment horizontal="center" vertical="center"/>
    </xf>
    <xf numFmtId="0" fontId="82" fillId="46" borderId="148" xfId="0" applyFont="1" applyFill="1" applyBorder="1" applyAlignment="1">
      <alignment horizontal="center" vertical="center"/>
    </xf>
    <xf numFmtId="0" fontId="31" fillId="30" borderId="72" xfId="0" applyFont="1" applyFill="1" applyBorder="1" applyAlignment="1">
      <alignment horizontal="center" vertical="center"/>
    </xf>
    <xf numFmtId="0" fontId="82" fillId="46" borderId="106" xfId="0" applyFont="1" applyFill="1" applyBorder="1" applyAlignment="1">
      <alignment horizontal="center" vertical="center"/>
    </xf>
    <xf numFmtId="0" fontId="82" fillId="46" borderId="6" xfId="0" applyFont="1" applyFill="1" applyBorder="1" applyAlignment="1">
      <alignment horizontal="center" vertical="center"/>
    </xf>
    <xf numFmtId="0" fontId="86" fillId="46" borderId="6" xfId="0" applyFont="1" applyFill="1" applyBorder="1" applyAlignment="1">
      <alignment horizontal="center" vertical="center"/>
    </xf>
    <xf numFmtId="0" fontId="82" fillId="46" borderId="149" xfId="0" applyFont="1" applyFill="1" applyBorder="1" applyAlignment="1">
      <alignment horizontal="center" vertical="center"/>
    </xf>
    <xf numFmtId="0" fontId="86" fillId="46" borderId="106" xfId="0" applyFont="1" applyFill="1" applyBorder="1" applyAlignment="1">
      <alignment horizontal="center" vertical="center"/>
    </xf>
    <xf numFmtId="0" fontId="82" fillId="46" borderId="103" xfId="0" applyFont="1" applyFill="1" applyBorder="1" applyAlignment="1">
      <alignment horizontal="center" vertical="center"/>
    </xf>
    <xf numFmtId="0" fontId="86" fillId="46" borderId="25" xfId="0" applyFont="1" applyFill="1" applyBorder="1" applyAlignment="1">
      <alignment horizontal="center" vertical="center"/>
    </xf>
    <xf numFmtId="0" fontId="82" fillId="46" borderId="25" xfId="0" applyFont="1" applyFill="1" applyBorder="1" applyAlignment="1">
      <alignment horizontal="center" vertical="center"/>
    </xf>
    <xf numFmtId="0" fontId="82" fillId="46" borderId="150" xfId="0" applyFont="1" applyFill="1" applyBorder="1" applyAlignment="1">
      <alignment horizontal="center" vertical="center"/>
    </xf>
    <xf numFmtId="0" fontId="31" fillId="46" borderId="147" xfId="0" applyFont="1" applyFill="1" applyBorder="1" applyAlignment="1">
      <alignment horizontal="center" vertical="center"/>
    </xf>
    <xf numFmtId="0" fontId="31" fillId="46" borderId="106" xfId="0" applyFont="1" applyFill="1" applyBorder="1" applyAlignment="1">
      <alignment horizontal="center" vertical="center"/>
    </xf>
    <xf numFmtId="0" fontId="31" fillId="46" borderId="6" xfId="0" applyFont="1" applyFill="1" applyBorder="1" applyAlignment="1">
      <alignment horizontal="center" vertical="center"/>
    </xf>
    <xf numFmtId="0" fontId="31" fillId="46" borderId="149" xfId="0" applyFont="1" applyFill="1" applyBorder="1" applyAlignment="1">
      <alignment horizontal="center" vertical="center"/>
    </xf>
    <xf numFmtId="0" fontId="86" fillId="46" borderId="107" xfId="0" applyFont="1" applyFill="1" applyBorder="1" applyAlignment="1">
      <alignment horizontal="center" vertical="center"/>
    </xf>
    <xf numFmtId="0" fontId="86" fillId="46" borderId="27" xfId="0" applyFont="1" applyFill="1" applyBorder="1" applyAlignment="1">
      <alignment horizontal="center" vertical="center"/>
    </xf>
    <xf numFmtId="0" fontId="31" fillId="46" borderId="27" xfId="0" applyFont="1" applyFill="1" applyBorder="1" applyAlignment="1">
      <alignment horizontal="center" vertical="center"/>
    </xf>
    <xf numFmtId="0" fontId="31" fillId="46" borderId="148" xfId="0" applyFont="1" applyFill="1" applyBorder="1" applyAlignment="1">
      <alignment horizontal="center" vertical="center"/>
    </xf>
    <xf numFmtId="0" fontId="31" fillId="46" borderId="105" xfId="0" applyFont="1" applyFill="1" applyBorder="1" applyAlignment="1">
      <alignment horizontal="center" vertical="center"/>
    </xf>
    <xf numFmtId="0" fontId="31" fillId="46" borderId="103" xfId="0" applyFont="1" applyFill="1" applyBorder="1" applyAlignment="1">
      <alignment horizontal="center" vertical="center"/>
    </xf>
    <xf numFmtId="0" fontId="31" fillId="46" borderId="25" xfId="0" applyFont="1" applyFill="1" applyBorder="1" applyAlignment="1">
      <alignment horizontal="center" vertical="center"/>
    </xf>
    <xf numFmtId="0" fontId="31" fillId="46" borderId="150" xfId="0" applyFont="1" applyFill="1" applyBorder="1" applyAlignment="1">
      <alignment horizontal="center" vertical="center"/>
    </xf>
    <xf numFmtId="0" fontId="31" fillId="46" borderId="107" xfId="0" applyFont="1" applyFill="1" applyBorder="1" applyAlignment="1">
      <alignment horizontal="center" vertical="center"/>
    </xf>
    <xf numFmtId="0" fontId="71" fillId="16" borderId="0" xfId="0" applyFont="1" applyAlignment="1">
      <alignment horizontal="center"/>
    </xf>
    <xf numFmtId="0" fontId="1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82" fillId="17" borderId="24" xfId="0" applyFont="1" applyAlignment="1">
      <alignment horizontal="center" vertical="center"/>
    </xf>
    <xf numFmtId="0" fontId="82" fillId="17" borderId="25" xfId="0" applyFont="1" applyAlignment="1">
      <alignment horizontal="center" vertical="center"/>
    </xf>
    <xf numFmtId="0" fontId="82" fillId="17" borderId="26" xfId="0" applyFont="1" applyAlignment="1">
      <alignment horizontal="center" vertical="center"/>
    </xf>
    <xf numFmtId="0" fontId="82" fillId="17" borderId="6" xfId="0" applyFont="1" applyAlignment="1">
      <alignment horizontal="center" vertical="center"/>
    </xf>
    <xf numFmtId="0" fontId="82" fillId="17" borderId="27" xfId="0" applyFont="1" applyAlignment="1">
      <alignment horizontal="center" vertical="center"/>
    </xf>
    <xf numFmtId="0" fontId="1" fillId="60" borderId="0" xfId="0" applyFill="1" applyAlignment="1">
      <alignment horizontal="center"/>
    </xf>
    <xf numFmtId="0" fontId="1" fillId="60" borderId="0" xfId="0" applyFill="1" applyBorder="1" applyAlignment="1">
      <alignment horizontal="center"/>
    </xf>
    <xf numFmtId="0" fontId="1" fillId="60" borderId="0" xfId="0" applyFill="1" applyBorder="1" applyAlignment="1">
      <alignment horizontal="center"/>
    </xf>
    <xf numFmtId="0" fontId="14" fillId="60" borderId="0" xfId="0" applyFont="1" applyFill="1" applyBorder="1" applyAlignment="1">
      <alignment horizontal="center"/>
    </xf>
    <xf numFmtId="0" fontId="1" fillId="60" borderId="0" xfId="0" applyFont="1" applyFill="1" applyBorder="1" applyAlignment="1">
      <alignment horizontal="center"/>
    </xf>
    <xf numFmtId="0" fontId="1" fillId="10" borderId="151" xfId="0" applyBorder="1" applyAlignment="1">
      <alignment horizontal="center" vertical="center"/>
    </xf>
    <xf numFmtId="0" fontId="1" fillId="10" borderId="152" xfId="0" applyBorder="1" applyAlignment="1">
      <alignment horizontal="center" vertical="center"/>
    </xf>
    <xf numFmtId="0" fontId="87" fillId="20" borderId="153" xfId="0" applyBorder="1" applyAlignment="1">
      <alignment horizontal="center" vertical="center"/>
    </xf>
    <xf numFmtId="0" fontId="1" fillId="60" borderId="0" xfId="0" applyFill="1" applyBorder="1" applyAlignment="1">
      <alignment horizontal="center"/>
    </xf>
    <xf numFmtId="0" fontId="1" fillId="60" borderId="0" xfId="0" applyFill="1" applyBorder="1" applyAlignment="1">
      <alignment horizontal="center"/>
    </xf>
    <xf numFmtId="0" fontId="14" fillId="60" borderId="0" xfId="0" applyFont="1" applyFill="1" applyBorder="1" applyAlignment="1">
      <alignment horizontal="center"/>
    </xf>
    <xf numFmtId="0" fontId="1" fillId="60" borderId="0" xfId="0" applyFont="1" applyFill="1" applyBorder="1" applyAlignment="1">
      <alignment horizontal="center"/>
    </xf>
    <xf numFmtId="0" fontId="1" fillId="19" borderId="0" xfId="0" applyBorder="1" applyAlignment="1">
      <alignment/>
    </xf>
    <xf numFmtId="0" fontId="38" fillId="19" borderId="0" xfId="0" applyBorder="1" applyAlignment="1">
      <alignment horizontal="center" vertical="center"/>
    </xf>
    <xf numFmtId="0" fontId="3" fillId="41" borderId="100" xfId="0" applyFill="1" applyBorder="1" applyAlignment="1">
      <alignment horizontal="center" vertical="center"/>
    </xf>
    <xf numFmtId="0" fontId="3" fillId="10" borderId="76" xfId="0" applyFill="1" applyBorder="1" applyAlignment="1">
      <alignment horizontal="center" vertical="center"/>
    </xf>
    <xf numFmtId="0" fontId="87" fillId="20" borderId="154" xfId="0" applyBorder="1" applyAlignment="1">
      <alignment horizontal="center" vertical="center"/>
    </xf>
    <xf numFmtId="0" fontId="38" fillId="19" borderId="0" xfId="0" applyBorder="1" applyAlignment="1">
      <alignment horizontal="center" vertical="center"/>
    </xf>
    <xf numFmtId="0" fontId="1" fillId="64" borderId="155" xfId="0" applyFill="1" applyBorder="1" applyAlignment="1">
      <alignment/>
    </xf>
    <xf numFmtId="0" fontId="1" fillId="4" borderId="156" xfId="0" applyBorder="1" applyAlignment="1">
      <alignment/>
    </xf>
    <xf numFmtId="0" fontId="3" fillId="4" borderId="156" xfId="0" applyFont="1" applyBorder="1" applyAlignment="1">
      <alignment/>
    </xf>
    <xf numFmtId="0" fontId="23" fillId="4" borderId="156" xfId="0" applyFont="1" applyBorder="1" applyAlignment="1">
      <alignment/>
    </xf>
    <xf numFmtId="0" fontId="1" fillId="4" borderId="157" xfId="0" applyBorder="1" applyAlignment="1">
      <alignment/>
    </xf>
    <xf numFmtId="0" fontId="38" fillId="64" borderId="36" xfId="0" applyFont="1" applyFill="1" applyBorder="1" applyAlignment="1">
      <alignment horizontal="center" vertical="center"/>
    </xf>
    <xf numFmtId="0" fontId="38" fillId="4" borderId="0" xfId="0" applyBorder="1" applyAlignment="1">
      <alignment horizontal="center" vertical="center"/>
    </xf>
    <xf numFmtId="0" fontId="38" fillId="4" borderId="158" xfId="0" applyBorder="1" applyAlignment="1">
      <alignment horizontal="center" vertical="center"/>
    </xf>
    <xf numFmtId="0" fontId="87" fillId="20" borderId="21" xfId="0" applyBorder="1" applyAlignment="1">
      <alignment horizontal="center" vertical="center"/>
    </xf>
    <xf numFmtId="0" fontId="38" fillId="19" borderId="36" xfId="0" applyBorder="1" applyAlignment="1">
      <alignment horizontal="center" vertical="center"/>
    </xf>
    <xf numFmtId="0" fontId="1" fillId="28" borderId="0" xfId="0" applyFill="1" applyBorder="1" applyAlignment="1">
      <alignment/>
    </xf>
    <xf numFmtId="0" fontId="1" fillId="0" borderId="159" xfId="0" applyBorder="1" applyAlignment="1">
      <alignment/>
    </xf>
    <xf numFmtId="0" fontId="1" fillId="0" borderId="160" xfId="0" applyBorder="1" applyAlignment="1">
      <alignment/>
    </xf>
    <xf numFmtId="0" fontId="87" fillId="20" borderId="161" xfId="0" applyBorder="1" applyAlignment="1">
      <alignment horizontal="center" vertical="center"/>
    </xf>
    <xf numFmtId="0" fontId="1" fillId="19" borderId="155" xfId="0" applyBorder="1" applyAlignment="1">
      <alignment/>
    </xf>
    <xf numFmtId="0" fontId="82" fillId="37" borderId="162" xfId="0" applyFill="1" applyBorder="1" applyAlignment="1">
      <alignment horizontal="center" vertical="center"/>
    </xf>
    <xf numFmtId="0" fontId="82" fillId="37" borderId="163" xfId="0" applyFill="1" applyBorder="1" applyAlignment="1">
      <alignment horizontal="center" vertical="center"/>
    </xf>
    <xf numFmtId="0" fontId="82" fillId="37" borderId="164" xfId="0" applyFill="1" applyBorder="1" applyAlignment="1">
      <alignment horizontal="center" vertical="center"/>
    </xf>
    <xf numFmtId="0" fontId="82" fillId="37" borderId="165" xfId="0" applyFill="1" applyBorder="1" applyAlignment="1">
      <alignment horizontal="center" vertical="center"/>
    </xf>
    <xf numFmtId="0" fontId="82" fillId="37" borderId="166" xfId="0" applyFill="1" applyBorder="1" applyAlignment="1">
      <alignment horizontal="center" vertical="center"/>
    </xf>
    <xf numFmtId="0" fontId="82" fillId="37" borderId="167" xfId="0" applyFill="1" applyBorder="1" applyAlignment="1">
      <alignment horizontal="center" vertical="center"/>
    </xf>
    <xf numFmtId="0" fontId="38" fillId="19" borderId="168" xfId="0" applyBorder="1" applyAlignment="1">
      <alignment horizontal="center" vertical="center"/>
    </xf>
    <xf numFmtId="0" fontId="14" fillId="0" borderId="169" xfId="0" applyFont="1" applyBorder="1" applyAlignment="1">
      <alignment/>
    </xf>
    <xf numFmtId="0" fontId="87" fillId="20" borderId="170" xfId="0" applyBorder="1" applyAlignment="1">
      <alignment horizontal="center" vertical="center"/>
    </xf>
    <xf numFmtId="0" fontId="85" fillId="37" borderId="94" xfId="0" applyFill="1" applyBorder="1" applyAlignment="1">
      <alignment horizontal="center"/>
    </xf>
    <xf numFmtId="0" fontId="85" fillId="37" borderId="12" xfId="0" applyFill="1" applyAlignment="1">
      <alignment horizontal="center"/>
    </xf>
    <xf numFmtId="0" fontId="28" fillId="37" borderId="12" xfId="0" applyFill="1" applyAlignment="1">
      <alignment horizontal="center"/>
    </xf>
    <xf numFmtId="0" fontId="38" fillId="37" borderId="0" xfId="0" applyFill="1" applyBorder="1" applyAlignment="1">
      <alignment horizontal="center" vertical="center"/>
    </xf>
    <xf numFmtId="0" fontId="38" fillId="37" borderId="0" xfId="0" applyFill="1" applyAlignment="1">
      <alignment horizontal="center" vertical="center"/>
    </xf>
    <xf numFmtId="180" fontId="38" fillId="37" borderId="0" xfId="0" applyFill="1" applyAlignment="1">
      <alignment horizontal="center" vertical="center"/>
    </xf>
    <xf numFmtId="0" fontId="23" fillId="0" borderId="171" xfId="0" applyBorder="1" applyAlignment="1">
      <alignment/>
    </xf>
    <xf numFmtId="0" fontId="23" fillId="0" borderId="172" xfId="0" applyBorder="1" applyAlignment="1">
      <alignment/>
    </xf>
    <xf numFmtId="0" fontId="36" fillId="0" borderId="0" xfId="0" applyFont="1" applyAlignment="1">
      <alignment/>
    </xf>
    <xf numFmtId="0" fontId="1" fillId="0" borderId="0" xfId="0" applyFont="1" applyBorder="1" applyAlignment="1">
      <alignment/>
    </xf>
    <xf numFmtId="0" fontId="82" fillId="42" borderId="26" xfId="0" applyFill="1" applyAlignment="1">
      <alignment horizontal="center" vertical="center"/>
    </xf>
    <xf numFmtId="0" fontId="82" fillId="42" borderId="6" xfId="0" applyFill="1" applyAlignment="1">
      <alignment horizontal="center" vertical="center"/>
    </xf>
    <xf numFmtId="0" fontId="82" fillId="42" borderId="25" xfId="0" applyFill="1" applyBorder="1" applyAlignment="1">
      <alignment horizontal="center" vertical="center"/>
    </xf>
    <xf numFmtId="0" fontId="8" fillId="3" borderId="141" xfId="0" applyFont="1" applyBorder="1" applyAlignment="1">
      <alignment horizontal="center"/>
    </xf>
    <xf numFmtId="0" fontId="8" fillId="3" borderId="142" xfId="0" applyFont="1" applyBorder="1" applyAlignment="1">
      <alignment/>
    </xf>
    <xf numFmtId="0" fontId="26" fillId="3" borderId="173" xfId="0" applyFont="1" applyBorder="1" applyAlignment="1">
      <alignment/>
    </xf>
    <xf numFmtId="0" fontId="8" fillId="3" borderId="171" xfId="0" applyFont="1" applyBorder="1" applyAlignment="1">
      <alignment/>
    </xf>
    <xf numFmtId="0" fontId="8" fillId="0" borderId="0" xfId="0" applyFont="1" applyBorder="1" applyAlignment="1">
      <alignment/>
    </xf>
    <xf numFmtId="0" fontId="26" fillId="17" borderId="124" xfId="0" applyFont="1" applyBorder="1" applyAlignment="1">
      <alignment horizontal="center"/>
    </xf>
    <xf numFmtId="0" fontId="11" fillId="11" borderId="0" xfId="0" applyFont="1" applyAlignment="1">
      <alignment/>
    </xf>
    <xf numFmtId="0" fontId="47" fillId="13" borderId="0" xfId="0" applyFont="1" applyAlignment="1">
      <alignment horizontal="right"/>
    </xf>
    <xf numFmtId="0" fontId="83" fillId="11" borderId="0" xfId="0" applyFont="1" applyBorder="1" applyAlignment="1">
      <alignment horizontal="center" vertical="center"/>
    </xf>
    <xf numFmtId="0" fontId="26" fillId="23" borderId="0" xfId="0" applyFont="1" applyFill="1" applyAlignment="1">
      <alignment/>
    </xf>
    <xf numFmtId="0" fontId="38" fillId="23" borderId="0" xfId="0" applyFont="1" applyFill="1" applyAlignment="1">
      <alignment/>
    </xf>
    <xf numFmtId="0" fontId="3" fillId="37" borderId="24" xfId="0" applyFill="1" applyAlignment="1">
      <alignment horizontal="center" vertical="center"/>
    </xf>
    <xf numFmtId="0" fontId="3" fillId="37" borderId="164" xfId="0" applyFill="1" applyBorder="1" applyAlignment="1">
      <alignment horizontal="center" vertical="center"/>
    </xf>
    <xf numFmtId="0" fontId="86" fillId="37" borderId="6" xfId="0" applyFont="1" applyFill="1" applyAlignment="1">
      <alignment horizontal="center" vertical="center"/>
    </xf>
    <xf numFmtId="0" fontId="86" fillId="37" borderId="25" xfId="0" applyFont="1" applyFill="1" applyAlignment="1">
      <alignment horizontal="center" vertical="center"/>
    </xf>
    <xf numFmtId="0" fontId="82" fillId="37" borderId="25" xfId="0" applyFont="1" applyFill="1" applyAlignment="1">
      <alignment horizontal="center" vertical="center"/>
    </xf>
    <xf numFmtId="0" fontId="86" fillId="37" borderId="27" xfId="0" applyFill="1" applyAlignment="1">
      <alignment horizontal="center" vertical="center"/>
    </xf>
    <xf numFmtId="180" fontId="38" fillId="11" borderId="0" xfId="0" applyBorder="1" applyAlignment="1">
      <alignment horizontal="center" vertical="center"/>
    </xf>
    <xf numFmtId="0" fontId="1" fillId="0" borderId="94" xfId="0" applyBorder="1" applyAlignment="1">
      <alignment/>
    </xf>
    <xf numFmtId="0" fontId="1" fillId="0" borderId="96" xfId="0" applyBorder="1" applyAlignment="1">
      <alignment/>
    </xf>
    <xf numFmtId="0" fontId="1" fillId="0" borderId="96" xfId="0" applyFont="1" applyBorder="1" applyAlignment="1">
      <alignment/>
    </xf>
    <xf numFmtId="0" fontId="87" fillId="20" borderId="174" xfId="0" applyBorder="1" applyAlignment="1">
      <alignment horizontal="center" vertical="center"/>
    </xf>
    <xf numFmtId="0" fontId="3" fillId="4" borderId="24" xfId="0" applyBorder="1" applyAlignment="1" applyProtection="1">
      <alignment horizontal="center" vertical="center"/>
      <protection/>
    </xf>
    <xf numFmtId="0" fontId="3" fillId="43" borderId="152" xfId="0" applyFill="1" applyBorder="1" applyAlignment="1" applyProtection="1">
      <alignment horizontal="center" vertical="center"/>
      <protection/>
    </xf>
    <xf numFmtId="0" fontId="3" fillId="43" borderId="25" xfId="0" applyFill="1" applyBorder="1" applyAlignment="1" applyProtection="1">
      <alignment horizontal="center" vertical="center"/>
      <protection/>
    </xf>
    <xf numFmtId="0" fontId="3" fillId="4" borderId="25" xfId="0" applyBorder="1" applyAlignment="1" applyProtection="1">
      <alignment horizontal="center" vertical="center"/>
      <protection/>
    </xf>
    <xf numFmtId="0" fontId="3" fillId="4" borderId="175" xfId="0" applyBorder="1" applyAlignment="1" applyProtection="1">
      <alignment horizontal="center" vertical="center"/>
      <protection/>
    </xf>
    <xf numFmtId="0" fontId="3" fillId="19" borderId="24" xfId="0" applyAlignment="1" applyProtection="1">
      <alignment horizontal="center" vertical="center"/>
      <protection/>
    </xf>
    <xf numFmtId="0" fontId="23" fillId="37" borderId="12" xfId="0" applyFont="1" applyFill="1" applyAlignment="1">
      <alignment horizontal="center"/>
    </xf>
    <xf numFmtId="0" fontId="84" fillId="37" borderId="8" xfId="0" applyFill="1" applyAlignment="1">
      <alignment horizontal="center"/>
    </xf>
    <xf numFmtId="0" fontId="38" fillId="23" borderId="176" xfId="0" applyFont="1" applyFill="1" applyBorder="1" applyAlignment="1">
      <alignment horizontal="center"/>
    </xf>
    <xf numFmtId="0" fontId="6" fillId="13" borderId="0" xfId="0" applyFont="1" applyBorder="1" applyAlignment="1" applyProtection="1">
      <alignment vertical="center"/>
      <protection locked="0"/>
    </xf>
    <xf numFmtId="0" fontId="38" fillId="23" borderId="0" xfId="0" applyFont="1" applyFill="1" applyBorder="1" applyAlignment="1">
      <alignment/>
    </xf>
    <xf numFmtId="0" fontId="38" fillId="23" borderId="0" xfId="0" applyFont="1" applyFill="1" applyBorder="1" applyAlignment="1">
      <alignment/>
    </xf>
    <xf numFmtId="0" fontId="1" fillId="23" borderId="0" xfId="0" applyFill="1" applyBorder="1" applyAlignment="1">
      <alignment/>
    </xf>
    <xf numFmtId="0" fontId="38" fillId="23" borderId="59" xfId="0" applyFont="1" applyFill="1" applyBorder="1" applyAlignment="1">
      <alignment horizontal="center"/>
    </xf>
    <xf numFmtId="0" fontId="1" fillId="65" borderId="177" xfId="0" applyFont="1" applyFill="1" applyBorder="1" applyAlignment="1">
      <alignment/>
    </xf>
    <xf numFmtId="0" fontId="84" fillId="66" borderId="159" xfId="0" applyFill="1" applyBorder="1" applyAlignment="1">
      <alignment horizontal="center"/>
    </xf>
    <xf numFmtId="0" fontId="38" fillId="66" borderId="0" xfId="0" applyFill="1" applyBorder="1" applyAlignment="1">
      <alignment horizontal="center" vertical="center"/>
    </xf>
    <xf numFmtId="0" fontId="3" fillId="56" borderId="95" xfId="0" applyFont="1" applyFill="1" applyBorder="1" applyAlignment="1" applyProtection="1">
      <alignment horizontal="center" vertical="center"/>
      <protection/>
    </xf>
    <xf numFmtId="0" fontId="3" fillId="56" borderId="88" xfId="0" applyFont="1" applyFill="1" applyBorder="1" applyAlignment="1" applyProtection="1">
      <alignment horizontal="center" vertical="center"/>
      <protection/>
    </xf>
    <xf numFmtId="0" fontId="3" fillId="56" borderId="146" xfId="0" applyFont="1" applyFill="1" applyBorder="1" applyAlignment="1" applyProtection="1">
      <alignment horizontal="center" vertical="center"/>
      <protection/>
    </xf>
    <xf numFmtId="0" fontId="82" fillId="56" borderId="178" xfId="0" applyFill="1" applyBorder="1" applyAlignment="1">
      <alignment horizontal="center" vertical="center"/>
    </xf>
    <xf numFmtId="0" fontId="82" fillId="56" borderId="179" xfId="0" applyFill="1" applyBorder="1" applyAlignment="1">
      <alignment horizontal="center" vertical="center"/>
    </xf>
    <xf numFmtId="0" fontId="1" fillId="15" borderId="0" xfId="0" applyBorder="1" applyAlignment="1">
      <alignment/>
    </xf>
    <xf numFmtId="0" fontId="87" fillId="44" borderId="174" xfId="0" applyFill="1" applyBorder="1" applyAlignment="1">
      <alignment horizontal="center" vertical="center"/>
    </xf>
    <xf numFmtId="0" fontId="83" fillId="11" borderId="180" xfId="0" applyFont="1" applyBorder="1" applyAlignment="1">
      <alignment horizontal="center" vertical="center"/>
    </xf>
    <xf numFmtId="0" fontId="83" fillId="11" borderId="181" xfId="0" applyFont="1" applyBorder="1" applyAlignment="1">
      <alignment horizontal="center" vertical="center"/>
    </xf>
    <xf numFmtId="0" fontId="83" fillId="11" borderId="182" xfId="0" applyFont="1" applyBorder="1" applyAlignment="1">
      <alignment horizontal="center" vertical="center"/>
    </xf>
    <xf numFmtId="0" fontId="83" fillId="11" borderId="183" xfId="0" applyFont="1" applyBorder="1" applyAlignment="1">
      <alignment horizontal="center" vertical="center"/>
    </xf>
    <xf numFmtId="0" fontId="38" fillId="11" borderId="184" xfId="0" applyBorder="1" applyAlignment="1">
      <alignment horizontal="center" vertical="center"/>
    </xf>
    <xf numFmtId="0" fontId="38" fillId="11" borderId="0" xfId="0" applyBorder="1" applyAlignment="1">
      <alignment horizontal="center" vertical="center"/>
    </xf>
    <xf numFmtId="180" fontId="38" fillId="11" borderId="0" xfId="0" applyBorder="1" applyAlignment="1">
      <alignment horizontal="center" vertical="center"/>
    </xf>
    <xf numFmtId="0" fontId="30" fillId="33" borderId="185" xfId="0" applyFont="1" applyFill="1" applyBorder="1" applyAlignment="1">
      <alignment horizontal="center" vertical="center"/>
    </xf>
    <xf numFmtId="0" fontId="30" fillId="33" borderId="95" xfId="0" applyFont="1" applyFill="1" applyBorder="1" applyAlignment="1">
      <alignment horizontal="center" vertical="center"/>
    </xf>
    <xf numFmtId="0" fontId="3" fillId="56" borderId="93" xfId="0" applyFont="1" applyFill="1" applyBorder="1" applyAlignment="1" applyProtection="1">
      <alignment horizontal="center" vertical="center"/>
      <protection/>
    </xf>
    <xf numFmtId="0" fontId="3" fillId="56" borderId="87" xfId="0" applyFont="1" applyFill="1" applyBorder="1" applyAlignment="1" applyProtection="1">
      <alignment horizontal="center" vertical="center"/>
      <protection/>
    </xf>
    <xf numFmtId="0" fontId="84" fillId="19" borderId="159" xfId="0" applyBorder="1" applyAlignment="1">
      <alignment horizontal="center"/>
    </xf>
    <xf numFmtId="0" fontId="1" fillId="2" borderId="0" xfId="0" applyBorder="1" applyAlignment="1">
      <alignment/>
    </xf>
    <xf numFmtId="0" fontId="87" fillId="26" borderId="174" xfId="0" applyFill="1" applyBorder="1" applyAlignment="1">
      <alignment horizontal="center" vertical="center"/>
    </xf>
    <xf numFmtId="0" fontId="38" fillId="11" borderId="184" xfId="0" applyFill="1" applyBorder="1" applyAlignment="1">
      <alignment horizontal="center" vertical="center"/>
    </xf>
    <xf numFmtId="0" fontId="38" fillId="11" borderId="0" xfId="0" applyFill="1" applyBorder="1" applyAlignment="1">
      <alignment horizontal="center" vertical="center"/>
    </xf>
    <xf numFmtId="180" fontId="38" fillId="11" borderId="0" xfId="0" applyFill="1" applyBorder="1" applyAlignment="1">
      <alignment horizontal="center" vertical="center"/>
    </xf>
    <xf numFmtId="180" fontId="38" fillId="11" borderId="186" xfId="0" applyFill="1" applyBorder="1" applyAlignment="1">
      <alignment horizontal="center" vertical="center"/>
    </xf>
    <xf numFmtId="0" fontId="84" fillId="37" borderId="159" xfId="0" applyFill="1" applyBorder="1" applyAlignment="1">
      <alignment horizontal="center"/>
    </xf>
    <xf numFmtId="0" fontId="38" fillId="37" borderId="0" xfId="0" applyFill="1" applyBorder="1" applyAlignment="1">
      <alignment horizontal="center" vertical="center"/>
    </xf>
    <xf numFmtId="180" fontId="38" fillId="56" borderId="0" xfId="0" applyFill="1" applyBorder="1" applyAlignment="1">
      <alignment horizontal="center" vertical="center"/>
    </xf>
    <xf numFmtId="0" fontId="87" fillId="56" borderId="187" xfId="0" applyFill="1" applyBorder="1" applyAlignment="1">
      <alignment horizontal="center" vertical="center"/>
    </xf>
    <xf numFmtId="0" fontId="1" fillId="0" borderId="94" xfId="0" applyBorder="1" applyAlignment="1">
      <alignment horizontal="left"/>
    </xf>
    <xf numFmtId="0" fontId="1" fillId="0" borderId="96" xfId="0" applyBorder="1" applyAlignment="1">
      <alignment horizontal="left"/>
    </xf>
    <xf numFmtId="0" fontId="1" fillId="0" borderId="0" xfId="0" applyBorder="1" applyAlignment="1">
      <alignment horizontal="left"/>
    </xf>
    <xf numFmtId="0" fontId="87" fillId="20" borderId="188" xfId="0" applyBorder="1" applyAlignment="1">
      <alignment horizontal="center" vertical="center"/>
    </xf>
    <xf numFmtId="0" fontId="3" fillId="4" borderId="24" xfId="0" applyAlignment="1" applyProtection="1">
      <alignment horizontal="center" vertical="center"/>
      <protection/>
    </xf>
    <xf numFmtId="0" fontId="3" fillId="34" borderId="95" xfId="0" applyFill="1" applyBorder="1" applyAlignment="1" applyProtection="1">
      <alignment horizontal="center" vertical="center"/>
      <protection/>
    </xf>
    <xf numFmtId="0" fontId="15" fillId="15" borderId="189" xfId="0" applyBorder="1" applyAlignment="1">
      <alignment/>
    </xf>
    <xf numFmtId="0" fontId="8" fillId="0" borderId="0" xfId="0" applyBorder="1" applyAlignment="1">
      <alignment/>
    </xf>
    <xf numFmtId="0" fontId="26" fillId="28" borderId="124" xfId="0" applyFill="1" applyBorder="1" applyAlignment="1">
      <alignment horizontal="center"/>
    </xf>
    <xf numFmtId="0" fontId="38" fillId="23" borderId="124" xfId="0" applyFont="1" applyFill="1" applyBorder="1" applyAlignment="1" applyProtection="1">
      <alignment horizontal="center" vertical="center"/>
      <protection/>
    </xf>
    <xf numFmtId="0" fontId="1" fillId="37" borderId="159" xfId="0" applyFill="1" applyBorder="1" applyAlignment="1">
      <alignment horizontal="center"/>
    </xf>
    <xf numFmtId="0" fontId="3" fillId="10" borderId="190" xfId="0" applyFill="1" applyBorder="1" applyAlignment="1">
      <alignment horizontal="center" vertical="center"/>
    </xf>
    <xf numFmtId="0" fontId="3" fillId="10" borderId="191" xfId="0" applyFill="1" applyBorder="1" applyAlignment="1">
      <alignment horizontal="center" vertical="center"/>
    </xf>
    <xf numFmtId="0" fontId="23" fillId="4" borderId="24" xfId="0" applyBorder="1" applyAlignment="1" applyProtection="1">
      <alignment horizontal="center" vertical="center"/>
      <protection/>
    </xf>
    <xf numFmtId="0" fontId="23" fillId="19" borderId="24" xfId="0" applyBorder="1" applyAlignment="1" applyProtection="1">
      <alignment horizontal="center" vertical="center"/>
      <protection/>
    </xf>
    <xf numFmtId="0" fontId="38" fillId="40" borderId="0" xfId="0" applyFill="1" applyBorder="1" applyAlignment="1" applyProtection="1">
      <alignment horizontal="center" vertical="center"/>
      <protection locked="0"/>
    </xf>
    <xf numFmtId="0" fontId="1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Alignment="1" applyProtection="1">
      <alignment horizontal="center"/>
      <protection/>
    </xf>
    <xf numFmtId="0" fontId="1" fillId="0" borderId="0" xfId="0" applyAlignment="1" applyProtection="1">
      <alignment/>
      <protection/>
    </xf>
    <xf numFmtId="180" fontId="38" fillId="4" borderId="0" xfId="0" applyAlignment="1" applyProtection="1">
      <alignment horizontal="center" vertical="center"/>
      <protection/>
    </xf>
    <xf numFmtId="0" fontId="38" fillId="4" borderId="0" xfId="0" applyAlignment="1" applyProtection="1">
      <alignment horizontal="center" vertical="center"/>
      <protection/>
    </xf>
    <xf numFmtId="0" fontId="88" fillId="4" borderId="25" xfId="0" applyAlignment="1" applyProtection="1">
      <alignment horizontal="center" vertical="center"/>
      <protection/>
    </xf>
    <xf numFmtId="0" fontId="1" fillId="0" borderId="0" xfId="0" applyBorder="1" applyAlignment="1">
      <alignment horizontal="center"/>
    </xf>
    <xf numFmtId="0" fontId="1" fillId="60" borderId="99" xfId="0" applyFill="1" applyBorder="1" applyAlignment="1">
      <alignment/>
    </xf>
    <xf numFmtId="0" fontId="16" fillId="60" borderId="99" xfId="0" applyFill="1" applyBorder="1" applyAlignment="1">
      <alignment/>
    </xf>
    <xf numFmtId="0" fontId="1" fillId="0" borderId="192" xfId="0" applyBorder="1" applyAlignment="1">
      <alignment/>
    </xf>
    <xf numFmtId="0" fontId="16" fillId="0" borderId="0" xfId="0" applyBorder="1" applyAlignment="1">
      <alignment/>
    </xf>
    <xf numFmtId="0" fontId="16" fillId="39" borderId="92" xfId="0" applyFill="1" applyBorder="1" applyAlignment="1">
      <alignment horizontal="center" vertical="center"/>
    </xf>
    <xf numFmtId="0" fontId="1" fillId="21" borderId="92" xfId="0" applyBorder="1" applyAlignment="1">
      <alignment horizontal="center" vertical="center"/>
    </xf>
    <xf numFmtId="0" fontId="1" fillId="60" borderId="193" xfId="0" applyFill="1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194" xfId="0" applyBorder="1" applyAlignment="1">
      <alignment/>
    </xf>
    <xf numFmtId="0" fontId="16" fillId="0" borderId="0" xfId="0" applyBorder="1" applyAlignment="1">
      <alignment/>
    </xf>
    <xf numFmtId="0" fontId="16" fillId="39" borderId="67" xfId="0" applyFill="1" applyBorder="1" applyAlignment="1">
      <alignment horizontal="center" vertical="center"/>
    </xf>
    <xf numFmtId="0" fontId="16" fillId="21" borderId="67" xfId="0" applyBorder="1" applyAlignment="1">
      <alignment horizontal="center" vertical="center"/>
    </xf>
    <xf numFmtId="0" fontId="16" fillId="60" borderId="195" xfId="0" applyFill="1" applyBorder="1" applyAlignment="1">
      <alignment/>
    </xf>
    <xf numFmtId="0" fontId="1" fillId="0" borderId="173" xfId="0" applyBorder="1" applyAlignment="1">
      <alignment/>
    </xf>
    <xf numFmtId="0" fontId="14" fillId="0" borderId="171" xfId="0" applyBorder="1" applyAlignment="1">
      <alignment/>
    </xf>
    <xf numFmtId="0" fontId="14" fillId="67" borderId="196" xfId="0" applyFill="1" applyBorder="1" applyAlignment="1">
      <alignment horizontal="center" vertical="center"/>
    </xf>
    <xf numFmtId="0" fontId="14" fillId="27" borderId="196" xfId="0" applyFill="1" applyBorder="1" applyAlignment="1">
      <alignment horizontal="center" vertical="center"/>
    </xf>
    <xf numFmtId="0" fontId="14" fillId="60" borderId="197" xfId="0" applyFill="1" applyBorder="1" applyAlignment="1">
      <alignment/>
    </xf>
    <xf numFmtId="0" fontId="14" fillId="0" borderId="171" xfId="0" applyBorder="1" applyAlignment="1">
      <alignment/>
    </xf>
    <xf numFmtId="0" fontId="16" fillId="21" borderId="92" xfId="0" applyBorder="1" applyAlignment="1">
      <alignment horizontal="center" vertical="center"/>
    </xf>
    <xf numFmtId="0" fontId="16" fillId="60" borderId="193" xfId="0" applyFill="1" applyBorder="1" applyAlignment="1">
      <alignment/>
    </xf>
    <xf numFmtId="0" fontId="16" fillId="0" borderId="0" xfId="0" applyBorder="1" applyAlignment="1">
      <alignment/>
    </xf>
    <xf numFmtId="0" fontId="16" fillId="39" borderId="92" xfId="0" applyFont="1" applyFill="1" applyBorder="1" applyAlignment="1">
      <alignment horizontal="center" vertical="center"/>
    </xf>
    <xf numFmtId="0" fontId="16" fillId="39" borderId="67" xfId="0" applyFont="1" applyFill="1" applyBorder="1" applyAlignment="1">
      <alignment horizontal="center" vertical="center"/>
    </xf>
    <xf numFmtId="180" fontId="38" fillId="11" borderId="132" xfId="0" applyBorder="1" applyAlignment="1">
      <alignment horizontal="center" vertical="center"/>
    </xf>
    <xf numFmtId="180" fontId="38" fillId="11" borderId="133" xfId="0" applyFont="1" applyBorder="1" applyAlignment="1">
      <alignment horizontal="center" vertical="center"/>
    </xf>
    <xf numFmtId="0" fontId="87" fillId="20" borderId="198" xfId="0" applyBorder="1" applyAlignment="1">
      <alignment horizontal="center" vertical="center"/>
    </xf>
    <xf numFmtId="180" fontId="38" fillId="11" borderId="0" xfId="0" applyBorder="1" applyAlignment="1">
      <alignment horizontal="center" vertical="center"/>
    </xf>
    <xf numFmtId="180" fontId="38" fillId="56" borderId="199" xfId="0" applyFont="1" applyFill="1" applyBorder="1" applyAlignment="1">
      <alignment horizontal="center" vertical="center"/>
    </xf>
    <xf numFmtId="0" fontId="82" fillId="68" borderId="200" xfId="0" applyFill="1" applyBorder="1" applyAlignment="1">
      <alignment horizontal="center" vertical="center"/>
    </xf>
    <xf numFmtId="0" fontId="82" fillId="68" borderId="201" xfId="0" applyFill="1" applyBorder="1" applyAlignment="1">
      <alignment horizontal="center" vertical="center"/>
    </xf>
    <xf numFmtId="0" fontId="83" fillId="69" borderId="202" xfId="0" applyFont="1" applyFill="1" applyBorder="1" applyAlignment="1">
      <alignment horizontal="center" vertical="center"/>
    </xf>
    <xf numFmtId="180" fontId="38" fillId="69" borderId="0" xfId="0" applyFont="1" applyFill="1" applyBorder="1" applyAlignment="1">
      <alignment horizontal="center" vertical="center"/>
    </xf>
    <xf numFmtId="0" fontId="82" fillId="5" borderId="95" xfId="0" applyBorder="1" applyAlignment="1">
      <alignment horizontal="center" vertical="center"/>
    </xf>
    <xf numFmtId="0" fontId="82" fillId="42" borderId="97" xfId="0" applyFill="1" applyBorder="1" applyAlignment="1">
      <alignment horizontal="center" vertical="center"/>
    </xf>
    <xf numFmtId="0" fontId="82" fillId="42" borderId="185" xfId="0" applyFill="1" applyBorder="1" applyAlignment="1">
      <alignment horizontal="center" vertical="center"/>
    </xf>
    <xf numFmtId="0" fontId="82" fillId="42" borderId="88" xfId="0" applyFill="1" applyBorder="1" applyAlignment="1">
      <alignment horizontal="center" vertical="center"/>
    </xf>
    <xf numFmtId="0" fontId="82" fillId="42" borderId="146" xfId="0" applyFill="1" applyBorder="1" applyAlignment="1">
      <alignment horizontal="center" vertical="center"/>
    </xf>
    <xf numFmtId="0" fontId="82" fillId="42" borderId="95" xfId="0" applyFill="1" applyBorder="1" applyAlignment="1">
      <alignment horizontal="center" vertical="center"/>
    </xf>
    <xf numFmtId="0" fontId="31" fillId="70" borderId="185" xfId="0" applyFill="1" applyBorder="1" applyAlignment="1">
      <alignment horizontal="center" vertical="center"/>
    </xf>
    <xf numFmtId="0" fontId="31" fillId="70" borderId="95" xfId="0" applyFill="1" applyBorder="1" applyAlignment="1">
      <alignment horizontal="center" vertical="center"/>
    </xf>
    <xf numFmtId="0" fontId="82" fillId="70" borderId="185" xfId="0" applyFill="1" applyBorder="1" applyAlignment="1">
      <alignment horizontal="center" vertical="center"/>
    </xf>
    <xf numFmtId="0" fontId="82" fillId="70" borderId="95" xfId="0" applyFill="1" applyBorder="1" applyAlignment="1">
      <alignment horizontal="center" vertical="center"/>
    </xf>
    <xf numFmtId="0" fontId="87" fillId="20" borderId="203" xfId="0" applyBorder="1" applyAlignment="1">
      <alignment horizontal="center" vertical="center"/>
    </xf>
    <xf numFmtId="0" fontId="38" fillId="56" borderId="204" xfId="0" applyFill="1" applyBorder="1" applyAlignment="1">
      <alignment/>
    </xf>
    <xf numFmtId="0" fontId="83" fillId="69" borderId="205" xfId="0" applyFont="1" applyFill="1" applyBorder="1" applyAlignment="1">
      <alignment horizontal="center" vertical="center"/>
    </xf>
    <xf numFmtId="0" fontId="38" fillId="11" borderId="206" xfId="0" applyBorder="1" applyAlignment="1">
      <alignment horizontal="center" vertical="center"/>
    </xf>
    <xf numFmtId="0" fontId="96" fillId="10" borderId="207" xfId="0" applyBorder="1" applyAlignment="1">
      <alignment horizontal="center" vertical="center"/>
    </xf>
    <xf numFmtId="0" fontId="87" fillId="20" borderId="208" xfId="0" applyBorder="1" applyAlignment="1">
      <alignment horizontal="center" vertical="center"/>
    </xf>
    <xf numFmtId="0" fontId="87" fillId="20" borderId="209" xfId="0" applyBorder="1" applyAlignment="1">
      <alignment horizontal="center" vertical="center"/>
    </xf>
    <xf numFmtId="0" fontId="87" fillId="20" borderId="210" xfId="0" applyBorder="1" applyAlignment="1">
      <alignment horizontal="center" vertical="center"/>
    </xf>
    <xf numFmtId="0" fontId="87" fillId="20" borderId="211" xfId="0" applyBorder="1" applyAlignment="1">
      <alignment horizontal="center" vertical="center"/>
    </xf>
    <xf numFmtId="0" fontId="87" fillId="20" borderId="212" xfId="0" applyBorder="1" applyAlignment="1">
      <alignment horizontal="center" vertical="center"/>
    </xf>
    <xf numFmtId="0" fontId="87" fillId="20" borderId="213" xfId="0" applyBorder="1" applyAlignment="1">
      <alignment horizontal="center" vertical="center"/>
    </xf>
    <xf numFmtId="0" fontId="87" fillId="20" borderId="214" xfId="0" applyBorder="1" applyAlignment="1">
      <alignment horizontal="center" vertical="center"/>
    </xf>
    <xf numFmtId="0" fontId="37" fillId="10" borderId="215" xfId="0" applyBorder="1" applyAlignment="1">
      <alignment horizontal="center" vertical="center"/>
    </xf>
    <xf numFmtId="0" fontId="85" fillId="10" borderId="216" xfId="0" applyBorder="1" applyAlignment="1">
      <alignment/>
    </xf>
    <xf numFmtId="180" fontId="28" fillId="10" borderId="217" xfId="0" applyBorder="1" applyAlignment="1">
      <alignment horizontal="center" vertical="center"/>
    </xf>
    <xf numFmtId="0" fontId="8" fillId="9" borderId="166" xfId="0" applyFont="1" applyBorder="1" applyAlignment="1">
      <alignment horizontal="center"/>
    </xf>
    <xf numFmtId="0" fontId="38" fillId="23" borderId="218" xfId="0" applyFont="1" applyFill="1" applyBorder="1" applyAlignment="1" applyProtection="1">
      <alignment horizontal="center"/>
      <protection locked="0"/>
    </xf>
    <xf numFmtId="0" fontId="38" fillId="23" borderId="219" xfId="0" applyFont="1" applyFill="1" applyBorder="1" applyAlignment="1" applyProtection="1">
      <alignment horizontal="center"/>
      <protection locked="0"/>
    </xf>
    <xf numFmtId="0" fontId="10" fillId="71" borderId="220" xfId="0" applyFont="1" applyFill="1" applyBorder="1" applyAlignment="1">
      <alignment horizontal="left"/>
    </xf>
    <xf numFmtId="0" fontId="10" fillId="71" borderId="142" xfId="0" applyFont="1" applyFill="1" applyBorder="1" applyAlignment="1">
      <alignment horizontal="left"/>
    </xf>
    <xf numFmtId="0" fontId="1" fillId="3" borderId="99" xfId="0" applyBorder="1" applyAlignment="1">
      <alignment horizontal="center" vertical="center"/>
    </xf>
    <xf numFmtId="0" fontId="38" fillId="28" borderId="99" xfId="0" applyFont="1" applyFill="1" applyBorder="1" applyAlignment="1">
      <alignment horizontal="center" vertical="center"/>
    </xf>
    <xf numFmtId="0" fontId="26" fillId="23" borderId="221" xfId="0" applyFont="1" applyFill="1" applyBorder="1" applyAlignment="1">
      <alignment horizontal="center" vertical="center"/>
    </xf>
    <xf numFmtId="0" fontId="26" fillId="23" borderId="222" xfId="0" applyFont="1" applyFill="1" applyBorder="1" applyAlignment="1">
      <alignment horizontal="center" vertical="center"/>
    </xf>
    <xf numFmtId="0" fontId="26" fillId="23" borderId="223" xfId="0" applyFont="1" applyFill="1" applyBorder="1" applyAlignment="1">
      <alignment horizontal="center" vertical="center"/>
    </xf>
    <xf numFmtId="0" fontId="26" fillId="23" borderId="145" xfId="0" applyFont="1" applyFill="1" applyBorder="1" applyAlignment="1" applyProtection="1">
      <alignment horizontal="center"/>
      <protection/>
    </xf>
    <xf numFmtId="0" fontId="3" fillId="49" borderId="6" xfId="0" applyFont="1" applyBorder="1" applyAlignment="1" applyProtection="1">
      <alignment horizontal="center" vertical="center"/>
      <protection/>
    </xf>
    <xf numFmtId="0" fontId="3" fillId="50" borderId="6" xfId="0" applyFont="1" applyBorder="1" applyAlignment="1" applyProtection="1">
      <alignment horizontal="center"/>
      <protection/>
    </xf>
    <xf numFmtId="0" fontId="86" fillId="19" borderId="6" xfId="0" applyFont="1" applyAlignment="1" applyProtection="1">
      <alignment horizontal="center" vertical="center"/>
      <protection/>
    </xf>
    <xf numFmtId="0" fontId="3" fillId="50" borderId="6" xfId="0" applyFont="1" applyAlignment="1" applyProtection="1">
      <alignment horizontal="center" vertical="center"/>
      <protection/>
    </xf>
    <xf numFmtId="0" fontId="3" fillId="19" borderId="67" xfId="0" applyFont="1" applyBorder="1" applyAlignment="1" applyProtection="1">
      <alignment horizontal="center" vertical="center"/>
      <protection/>
    </xf>
    <xf numFmtId="0" fontId="86" fillId="72" borderId="105" xfId="0" applyFont="1" applyFill="1" applyBorder="1" applyAlignment="1" applyProtection="1">
      <alignment horizontal="center" vertical="center"/>
      <protection locked="0"/>
    </xf>
    <xf numFmtId="0" fontId="3" fillId="49" borderId="67" xfId="0" applyFont="1" applyBorder="1" applyAlignment="1" applyProtection="1">
      <alignment horizontal="center" vertical="center"/>
      <protection locked="0"/>
    </xf>
    <xf numFmtId="0" fontId="1" fillId="10" borderId="100" xfId="0" applyBorder="1" applyAlignment="1">
      <alignment horizontal="center" vertical="center"/>
    </xf>
    <xf numFmtId="0" fontId="113" fillId="20" borderId="18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73" borderId="0" xfId="0" applyFill="1" applyBorder="1" applyAlignment="1">
      <alignment/>
    </xf>
    <xf numFmtId="0" fontId="26" fillId="37" borderId="0" xfId="0" applyFont="1" applyFill="1" applyBorder="1" applyAlignment="1">
      <alignment horizontal="center" vertical="center"/>
    </xf>
    <xf numFmtId="180" fontId="26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31" fillId="38" borderId="224" xfId="0" applyFont="1" applyFill="1" applyBorder="1" applyAlignment="1">
      <alignment horizontal="center" vertical="center"/>
    </xf>
    <xf numFmtId="0" fontId="31" fillId="38" borderId="92" xfId="0" applyFont="1" applyFill="1" applyBorder="1" applyAlignment="1">
      <alignment horizontal="center" vertical="center"/>
    </xf>
    <xf numFmtId="0" fontId="31" fillId="38" borderId="93" xfId="0" applyFont="1" applyFill="1" applyBorder="1" applyAlignment="1">
      <alignment horizontal="center" vertical="center"/>
    </xf>
    <xf numFmtId="0" fontId="31" fillId="46" borderId="109" xfId="0" applyFont="1" applyFill="1" applyBorder="1" applyAlignment="1">
      <alignment horizontal="center" vertical="center"/>
    </xf>
    <xf numFmtId="0" fontId="31" fillId="46" borderId="92" xfId="0" applyFont="1" applyFill="1" applyBorder="1" applyAlignment="1">
      <alignment horizontal="center" vertical="center"/>
    </xf>
    <xf numFmtId="0" fontId="31" fillId="46" borderId="225" xfId="0" applyFont="1" applyFill="1" applyBorder="1" applyAlignment="1">
      <alignment horizontal="center" vertical="center"/>
    </xf>
    <xf numFmtId="0" fontId="82" fillId="17" borderId="92" xfId="0" applyFont="1" applyBorder="1" applyAlignment="1">
      <alignment horizontal="center" vertical="center"/>
    </xf>
    <xf numFmtId="0" fontId="90" fillId="13" borderId="92" xfId="0" applyFont="1" applyBorder="1" applyAlignment="1">
      <alignment horizontal="center" vertical="center"/>
    </xf>
    <xf numFmtId="0" fontId="90" fillId="13" borderId="109" xfId="0" applyFont="1" applyBorder="1" applyAlignment="1">
      <alignment horizontal="center" vertical="center"/>
    </xf>
    <xf numFmtId="0" fontId="82" fillId="47" borderId="92" xfId="0" applyFont="1" applyFill="1" applyBorder="1" applyAlignment="1">
      <alignment horizontal="center" vertical="center"/>
    </xf>
    <xf numFmtId="0" fontId="1" fillId="0" borderId="56" xfId="0" applyBorder="1" applyAlignment="1">
      <alignment/>
    </xf>
    <xf numFmtId="0" fontId="26" fillId="19" borderId="0" xfId="0" applyFont="1" applyBorder="1" applyAlignment="1">
      <alignment horizontal="center" vertical="center"/>
    </xf>
    <xf numFmtId="0" fontId="26" fillId="19" borderId="0" xfId="0" applyFont="1" applyBorder="1" applyAlignment="1">
      <alignment horizontal="center" vertical="center"/>
    </xf>
    <xf numFmtId="0" fontId="26" fillId="4" borderId="226" xfId="0" applyFont="1" applyBorder="1" applyAlignment="1">
      <alignment horizontal="center" vertical="center"/>
    </xf>
    <xf numFmtId="0" fontId="26" fillId="4" borderId="227" xfId="0" applyFont="1" applyBorder="1" applyAlignment="1">
      <alignment horizontal="center" vertical="center"/>
    </xf>
    <xf numFmtId="0" fontId="26" fillId="4" borderId="82" xfId="0" applyFont="1" applyBorder="1" applyAlignment="1">
      <alignment horizontal="center" vertical="center"/>
    </xf>
    <xf numFmtId="0" fontId="26" fillId="4" borderId="228" xfId="0" applyFont="1" applyBorder="1" applyAlignment="1">
      <alignment horizontal="center" vertical="center"/>
    </xf>
    <xf numFmtId="0" fontId="26" fillId="19" borderId="195" xfId="0" applyFont="1" applyBorder="1" applyAlignment="1">
      <alignment horizontal="center" vertical="center"/>
    </xf>
    <xf numFmtId="180" fontId="26" fillId="19" borderId="195" xfId="0" applyFont="1" applyBorder="1" applyAlignment="1">
      <alignment horizontal="center" vertical="center"/>
    </xf>
    <xf numFmtId="180" fontId="26" fillId="33" borderId="0" xfId="0" applyFont="1" applyFill="1" applyBorder="1" applyAlignment="1">
      <alignment horizontal="center" vertical="center"/>
    </xf>
    <xf numFmtId="0" fontId="26" fillId="33" borderId="183" xfId="0" applyFont="1" applyFill="1" applyBorder="1" applyAlignment="1">
      <alignment horizontal="center" vertical="center"/>
    </xf>
    <xf numFmtId="0" fontId="26" fillId="19" borderId="229" xfId="0" applyFont="1" applyBorder="1" applyAlignment="1">
      <alignment horizontal="center" vertical="center"/>
    </xf>
    <xf numFmtId="0" fontId="113" fillId="20" borderId="230" xfId="0" applyFont="1" applyBorder="1" applyAlignment="1">
      <alignment horizontal="left" vertical="center"/>
    </xf>
    <xf numFmtId="0" fontId="113" fillId="20" borderId="231" xfId="0" applyFont="1" applyBorder="1" applyAlignment="1">
      <alignment horizontal="center" vertical="center"/>
    </xf>
    <xf numFmtId="0" fontId="113" fillId="20" borderId="119" xfId="0" applyFont="1" applyBorder="1" applyAlignment="1">
      <alignment horizontal="center" vertical="center"/>
    </xf>
    <xf numFmtId="0" fontId="113" fillId="20" borderId="232" xfId="0" applyFont="1" applyBorder="1" applyAlignment="1">
      <alignment horizontal="center" vertical="center"/>
    </xf>
    <xf numFmtId="0" fontId="114" fillId="0" borderId="231" xfId="0" applyFont="1" applyBorder="1" applyAlignment="1">
      <alignment/>
    </xf>
    <xf numFmtId="0" fontId="26" fillId="47" borderId="90" xfId="0" applyFont="1" applyFill="1" applyBorder="1" applyAlignment="1">
      <alignment vertical="center"/>
    </xf>
    <xf numFmtId="0" fontId="8" fillId="47" borderId="233" xfId="0" applyFont="1" applyFill="1" applyBorder="1" applyAlignment="1">
      <alignment vertical="center"/>
    </xf>
    <xf numFmtId="0" fontId="26" fillId="51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26" fillId="11" borderId="234" xfId="0" applyFont="1" applyBorder="1" applyAlignment="1">
      <alignment horizontal="center" vertical="center"/>
    </xf>
    <xf numFmtId="180" fontId="26" fillId="11" borderId="234" xfId="0" applyFont="1" applyBorder="1" applyAlignment="1">
      <alignment horizontal="center" vertical="center"/>
    </xf>
    <xf numFmtId="180" fontId="26" fillId="11" borderId="235" xfId="0" applyFont="1" applyBorder="1" applyAlignment="1">
      <alignment horizontal="center" vertical="center"/>
    </xf>
    <xf numFmtId="0" fontId="3" fillId="47" borderId="95" xfId="0" applyFont="1" applyFill="1" applyBorder="1" applyAlignment="1">
      <alignment horizontal="center" vertical="center"/>
    </xf>
    <xf numFmtId="0" fontId="82" fillId="27" borderId="97" xfId="0" applyFont="1" applyFill="1" applyBorder="1" applyAlignment="1">
      <alignment horizontal="center" vertical="center"/>
    </xf>
    <xf numFmtId="0" fontId="82" fillId="27" borderId="87" xfId="0" applyFont="1" applyFill="1" applyBorder="1" applyAlignment="1">
      <alignment horizontal="center" vertical="center"/>
    </xf>
    <xf numFmtId="0" fontId="97" fillId="27" borderId="88" xfId="0" applyFont="1" applyFill="1" applyBorder="1" applyAlignment="1">
      <alignment horizontal="center" vertical="center"/>
    </xf>
    <xf numFmtId="0" fontId="82" fillId="27" borderId="88" xfId="0" applyFont="1" applyFill="1" applyBorder="1" applyAlignment="1">
      <alignment horizontal="center" vertical="center"/>
    </xf>
    <xf numFmtId="0" fontId="82" fillId="27" borderId="146" xfId="0" applyFont="1" applyFill="1" applyBorder="1" applyAlignment="1">
      <alignment horizontal="center" vertical="center"/>
    </xf>
    <xf numFmtId="0" fontId="86" fillId="27" borderId="87" xfId="0" applyFont="1" applyFill="1" applyBorder="1" applyAlignment="1">
      <alignment horizontal="center" vertical="center"/>
    </xf>
    <xf numFmtId="0" fontId="31" fillId="27" borderId="87" xfId="0" applyFont="1" applyFill="1" applyBorder="1" applyAlignment="1">
      <alignment horizontal="center" vertical="center"/>
    </xf>
    <xf numFmtId="0" fontId="82" fillId="27" borderId="93" xfId="0" applyFont="1" applyFill="1" applyBorder="1" applyAlignment="1">
      <alignment horizontal="center" vertical="center"/>
    </xf>
    <xf numFmtId="0" fontId="1" fillId="0" borderId="0" xfId="0" applyBorder="1" applyAlignment="1">
      <alignment/>
    </xf>
    <xf numFmtId="0" fontId="31" fillId="30" borderId="236" xfId="0" applyFont="1" applyFill="1" applyBorder="1" applyAlignment="1">
      <alignment horizontal="center" vertical="center"/>
    </xf>
    <xf numFmtId="0" fontId="3" fillId="74" borderId="237" xfId="0" applyFont="1" applyFill="1" applyBorder="1" applyAlignment="1">
      <alignment horizontal="center" vertical="center"/>
    </xf>
    <xf numFmtId="0" fontId="82" fillId="74" borderId="238" xfId="0" applyFont="1" applyFill="1" applyBorder="1" applyAlignment="1">
      <alignment horizontal="center" vertical="center"/>
    </xf>
    <xf numFmtId="0" fontId="82" fillId="74" borderId="239" xfId="0" applyFont="1" applyFill="1" applyBorder="1" applyAlignment="1" applyProtection="1">
      <alignment horizontal="center" vertical="center"/>
      <protection/>
    </xf>
    <xf numFmtId="0" fontId="82" fillId="74" borderId="240" xfId="0" applyFont="1" applyFill="1" applyBorder="1" applyAlignment="1" applyProtection="1">
      <alignment horizontal="center" vertical="center"/>
      <protection/>
    </xf>
    <xf numFmtId="0" fontId="82" fillId="75" borderId="239" xfId="0" applyFont="1" applyFill="1" applyBorder="1" applyAlignment="1">
      <alignment horizontal="center" vertical="center"/>
    </xf>
    <xf numFmtId="0" fontId="113" fillId="26" borderId="241" xfId="0" applyFont="1" applyFill="1" applyBorder="1" applyAlignment="1">
      <alignment horizontal="center" vertical="center"/>
    </xf>
    <xf numFmtId="0" fontId="8" fillId="3" borderId="0" xfId="0" applyFont="1" applyBorder="1" applyAlignment="1" applyProtection="1">
      <alignment horizontal="center" vertical="center"/>
      <protection/>
    </xf>
    <xf numFmtId="0" fontId="8" fillId="11" borderId="242" xfId="0" applyFont="1" applyFill="1" applyBorder="1" applyAlignment="1">
      <alignment horizontal="center" vertical="center"/>
    </xf>
    <xf numFmtId="0" fontId="8" fillId="76" borderId="24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77" borderId="193" xfId="0" applyFont="1" applyFill="1" applyBorder="1" applyAlignment="1">
      <alignment horizontal="center"/>
    </xf>
    <xf numFmtId="0" fontId="8" fillId="77" borderId="243" xfId="0" applyFont="1" applyFill="1" applyBorder="1" applyAlignment="1">
      <alignment horizontal="center"/>
    </xf>
    <xf numFmtId="0" fontId="8" fillId="77" borderId="122" xfId="0" applyFont="1" applyFill="1" applyBorder="1" applyAlignment="1">
      <alignment/>
    </xf>
    <xf numFmtId="180" fontId="26" fillId="37" borderId="0" xfId="0" applyFont="1" applyFill="1" applyBorder="1" applyAlignment="1">
      <alignment horizontal="center" vertical="center"/>
    </xf>
    <xf numFmtId="0" fontId="3" fillId="10" borderId="244" xfId="0" applyFill="1" applyBorder="1" applyAlignment="1">
      <alignment horizontal="center" vertical="center"/>
    </xf>
    <xf numFmtId="0" fontId="3" fillId="10" borderId="130" xfId="0" applyFill="1" applyBorder="1" applyAlignment="1">
      <alignment horizontal="center" vertical="center"/>
    </xf>
    <xf numFmtId="0" fontId="3" fillId="10" borderId="245" xfId="0" applyFill="1" applyBorder="1" applyAlignment="1">
      <alignment horizontal="center" vertical="center"/>
    </xf>
    <xf numFmtId="0" fontId="26" fillId="78" borderId="141" xfId="0" applyFont="1" applyFill="1" applyBorder="1" applyAlignment="1">
      <alignment horizontal="center" vertical="center"/>
    </xf>
    <xf numFmtId="0" fontId="26" fillId="78" borderId="22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38" fillId="78" borderId="0" xfId="0" applyFill="1" applyAlignment="1">
      <alignment horizontal="center" vertical="center"/>
    </xf>
    <xf numFmtId="0" fontId="38" fillId="78" borderId="0" xfId="0" applyFill="1" applyBorder="1" applyAlignment="1">
      <alignment horizontal="center" vertical="center"/>
    </xf>
    <xf numFmtId="0" fontId="3" fillId="41" borderId="246" xfId="0" applyFill="1" applyAlignment="1">
      <alignment horizontal="center" vertical="center"/>
    </xf>
    <xf numFmtId="0" fontId="38" fillId="11" borderId="0" xfId="0" applyFont="1" applyBorder="1" applyAlignment="1">
      <alignment horizontal="center" vertical="center"/>
    </xf>
    <xf numFmtId="180" fontId="38" fillId="11" borderId="247" xfId="0" applyBorder="1" applyAlignment="1">
      <alignment horizontal="center" vertical="center"/>
    </xf>
    <xf numFmtId="0" fontId="36" fillId="79" borderId="0" xfId="0" applyFill="1" applyBorder="1" applyAlignment="1">
      <alignment/>
    </xf>
    <xf numFmtId="0" fontId="38" fillId="56" borderId="248" xfId="0" applyFill="1" applyBorder="1" applyAlignment="1">
      <alignment/>
    </xf>
    <xf numFmtId="0" fontId="83" fillId="69" borderId="249" xfId="0" applyFont="1" applyFill="1" applyBorder="1" applyAlignment="1">
      <alignment horizontal="center" vertical="center"/>
    </xf>
    <xf numFmtId="0" fontId="85" fillId="10" borderId="250" xfId="0" applyBorder="1" applyAlignment="1">
      <alignment/>
    </xf>
    <xf numFmtId="180" fontId="28" fillId="10" borderId="251" xfId="0" applyBorder="1" applyAlignment="1">
      <alignment horizontal="center" vertical="center"/>
    </xf>
    <xf numFmtId="0" fontId="38" fillId="11" borderId="252" xfId="0" applyBorder="1" applyAlignment="1">
      <alignment horizontal="center" vertical="center"/>
    </xf>
    <xf numFmtId="0" fontId="96" fillId="10" borderId="253" xfId="0" applyBorder="1" applyAlignment="1">
      <alignment horizontal="center" vertical="center"/>
    </xf>
    <xf numFmtId="0" fontId="96" fillId="10" borderId="254" xfId="0" applyBorder="1" applyAlignment="1">
      <alignment horizontal="center" vertical="center"/>
    </xf>
    <xf numFmtId="0" fontId="87" fillId="20" borderId="255" xfId="0" applyBorder="1" applyAlignment="1">
      <alignment horizontal="center" vertical="center"/>
    </xf>
    <xf numFmtId="0" fontId="87" fillId="20" borderId="256" xfId="0" applyBorder="1" applyAlignment="1">
      <alignment horizontal="center" vertical="center"/>
    </xf>
    <xf numFmtId="0" fontId="87" fillId="20" borderId="257" xfId="0" applyBorder="1" applyAlignment="1">
      <alignment horizontal="center" vertical="center"/>
    </xf>
    <xf numFmtId="0" fontId="87" fillId="20" borderId="258" xfId="0" applyBorder="1" applyAlignment="1">
      <alignment horizontal="center" vertical="center"/>
    </xf>
    <xf numFmtId="0" fontId="87" fillId="20" borderId="259" xfId="0" applyBorder="1" applyAlignment="1">
      <alignment horizontal="center" vertical="center"/>
    </xf>
    <xf numFmtId="0" fontId="87" fillId="20" borderId="260" xfId="0" applyBorder="1" applyAlignment="1">
      <alignment horizontal="center" vertical="center"/>
    </xf>
    <xf numFmtId="0" fontId="87" fillId="20" borderId="261" xfId="0" applyBorder="1" applyAlignment="1">
      <alignment horizontal="center" vertical="center"/>
    </xf>
    <xf numFmtId="0" fontId="87" fillId="20" borderId="262" xfId="0" applyBorder="1" applyAlignment="1">
      <alignment horizontal="center" vertical="center"/>
    </xf>
    <xf numFmtId="0" fontId="85" fillId="0" borderId="0" xfId="0" applyFill="1" applyBorder="1" applyAlignment="1">
      <alignment/>
    </xf>
    <xf numFmtId="180" fontId="28" fillId="0" borderId="0" xfId="0" applyFill="1" applyBorder="1" applyAlignment="1">
      <alignment horizontal="center" vertical="center"/>
    </xf>
    <xf numFmtId="0" fontId="37" fillId="0" borderId="0" xfId="0" applyFill="1" applyBorder="1" applyAlignment="1">
      <alignment horizontal="center" vertical="center"/>
    </xf>
    <xf numFmtId="0" fontId="96" fillId="0" borderId="0" xfId="0" applyFill="1" applyBorder="1" applyAlignment="1">
      <alignment horizontal="center" vertical="center"/>
    </xf>
    <xf numFmtId="0" fontId="87" fillId="0" borderId="0" xfId="0" applyFill="1" applyBorder="1" applyAlignment="1">
      <alignment horizontal="center" vertical="center"/>
    </xf>
    <xf numFmtId="180" fontId="38" fillId="0" borderId="0" xfId="0" applyFill="1" applyBorder="1" applyAlignment="1">
      <alignment horizontal="center" vertical="center"/>
    </xf>
    <xf numFmtId="0" fontId="38" fillId="0" borderId="0" xfId="0" applyFill="1" applyBorder="1" applyAlignment="1">
      <alignment horizontal="center" vertical="center"/>
    </xf>
    <xf numFmtId="0" fontId="8" fillId="0" borderId="0" xfId="0" applyBorder="1" applyAlignment="1">
      <alignment/>
    </xf>
    <xf numFmtId="0" fontId="82" fillId="17" borderId="263" xfId="0" applyBorder="1" applyAlignment="1">
      <alignment horizontal="center" vertical="center"/>
    </xf>
    <xf numFmtId="0" fontId="82" fillId="17" borderId="92" xfId="0" applyBorder="1" applyAlignment="1">
      <alignment horizontal="center" vertical="center"/>
    </xf>
    <xf numFmtId="0" fontId="90" fillId="13" borderId="92" xfId="0" applyBorder="1" applyAlignment="1">
      <alignment horizontal="center" vertical="center"/>
    </xf>
    <xf numFmtId="0" fontId="118" fillId="5" borderId="92" xfId="0" applyFont="1" applyBorder="1" applyAlignment="1">
      <alignment horizontal="center" vertical="center"/>
    </xf>
    <xf numFmtId="0" fontId="82" fillId="42" borderId="93" xfId="0" applyFill="1" applyBorder="1" applyAlignment="1">
      <alignment horizontal="center" vertical="center"/>
    </xf>
    <xf numFmtId="0" fontId="82" fillId="9" borderId="264" xfId="0" applyBorder="1" applyAlignment="1">
      <alignment horizontal="center" vertical="center"/>
    </xf>
    <xf numFmtId="0" fontId="96" fillId="10" borderId="265" xfId="0" applyBorder="1" applyAlignment="1">
      <alignment horizontal="center" vertical="center"/>
    </xf>
    <xf numFmtId="0" fontId="1" fillId="0" borderId="0" xfId="0" applyBorder="1" applyAlignment="1">
      <alignment/>
    </xf>
    <xf numFmtId="0" fontId="38" fillId="19" borderId="266" xfId="0" applyBorder="1" applyAlignment="1">
      <alignment horizontal="center" vertical="center"/>
    </xf>
    <xf numFmtId="0" fontId="38" fillId="19" borderId="0" xfId="0" applyBorder="1" applyAlignment="1">
      <alignment horizontal="center" vertical="center"/>
    </xf>
    <xf numFmtId="180" fontId="38" fillId="19" borderId="0" xfId="0" applyBorder="1" applyAlignment="1">
      <alignment horizontal="center" vertical="center"/>
    </xf>
    <xf numFmtId="0" fontId="38" fillId="80" borderId="87" xfId="0" applyFill="1" applyBorder="1" applyAlignment="1">
      <alignment horizontal="center" vertical="center"/>
    </xf>
    <xf numFmtId="0" fontId="38" fillId="78" borderId="195" xfId="0" applyFill="1" applyBorder="1" applyAlignment="1">
      <alignment horizontal="center" vertical="center"/>
    </xf>
    <xf numFmtId="0" fontId="36" fillId="0" borderId="0" xfId="0" applyBorder="1" applyAlignment="1">
      <alignment/>
    </xf>
    <xf numFmtId="0" fontId="87" fillId="20" borderId="230" xfId="0" applyBorder="1" applyAlignment="1">
      <alignment horizontal="left" vertical="center"/>
    </xf>
    <xf numFmtId="0" fontId="87" fillId="20" borderId="231" xfId="0" applyBorder="1" applyAlignment="1">
      <alignment horizontal="center" vertical="center"/>
    </xf>
    <xf numFmtId="0" fontId="87" fillId="80" borderId="21" xfId="0" applyFill="1" applyBorder="1" applyAlignment="1">
      <alignment horizontal="center" vertical="center"/>
    </xf>
    <xf numFmtId="0" fontId="1" fillId="0" borderId="231" xfId="0" applyBorder="1" applyAlignment="1">
      <alignment/>
    </xf>
    <xf numFmtId="0" fontId="96" fillId="10" borderId="267" xfId="0" applyBorder="1" applyAlignment="1">
      <alignment horizontal="center" vertical="center"/>
    </xf>
    <xf numFmtId="0" fontId="1" fillId="0" borderId="0" xfId="0" applyBorder="1" applyAlignment="1">
      <alignment horizontal="left"/>
    </xf>
    <xf numFmtId="0" fontId="1" fillId="0" borderId="230" xfId="0" applyBorder="1" applyAlignment="1">
      <alignment/>
    </xf>
    <xf numFmtId="0" fontId="23" fillId="0" borderId="0" xfId="0" applyFont="1" applyBorder="1" applyAlignment="1">
      <alignment horizontal="center"/>
    </xf>
    <xf numFmtId="0" fontId="36" fillId="0" borderId="242" xfId="0" applyBorder="1" applyAlignment="1">
      <alignment/>
    </xf>
    <xf numFmtId="0" fontId="36" fillId="0" borderId="242" xfId="0" applyBorder="1" applyAlignment="1">
      <alignment horizontal="left"/>
    </xf>
    <xf numFmtId="0" fontId="36" fillId="0" borderId="242" xfId="0" applyBorder="1" applyAlignment="1">
      <alignment horizontal="left"/>
    </xf>
    <xf numFmtId="0" fontId="36" fillId="0" borderId="242" xfId="0" applyFont="1" applyBorder="1" applyAlignment="1">
      <alignment horizontal="left"/>
    </xf>
    <xf numFmtId="0" fontId="36" fillId="0" borderId="242" xfId="0" applyBorder="1" applyAlignment="1">
      <alignment/>
    </xf>
    <xf numFmtId="180" fontId="38" fillId="80" borderId="195" xfId="0" applyFont="1" applyFill="1" applyBorder="1" applyAlignment="1">
      <alignment horizontal="center" vertical="center"/>
    </xf>
    <xf numFmtId="0" fontId="1" fillId="3" borderId="9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10" borderId="268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8" fillId="0" borderId="99" xfId="0" applyFont="1" applyBorder="1" applyAlignment="1">
      <alignment/>
    </xf>
    <xf numFmtId="0" fontId="8" fillId="0" borderId="99" xfId="0" applyFont="1" applyBorder="1" applyAlignment="1">
      <alignment/>
    </xf>
    <xf numFmtId="0" fontId="109" fillId="0" borderId="99" xfId="0" applyFont="1" applyBorder="1" applyAlignment="1">
      <alignment/>
    </xf>
    <xf numFmtId="0" fontId="8" fillId="0" borderId="0" xfId="0" applyBorder="1" applyAlignment="1">
      <alignment/>
    </xf>
    <xf numFmtId="0" fontId="8" fillId="0" borderId="0" xfId="0" applyBorder="1" applyAlignment="1">
      <alignment/>
    </xf>
    <xf numFmtId="0" fontId="82" fillId="68" borderId="269" xfId="0" applyFill="1" applyBorder="1" applyAlignment="1">
      <alignment horizontal="center" vertical="center"/>
    </xf>
    <xf numFmtId="0" fontId="38" fillId="56" borderId="270" xfId="0" applyFill="1" applyBorder="1" applyAlignment="1">
      <alignment horizontal="center"/>
    </xf>
    <xf numFmtId="0" fontId="38" fillId="56" borderId="271" xfId="0" applyFill="1" applyBorder="1" applyAlignment="1">
      <alignment horizontal="center"/>
    </xf>
    <xf numFmtId="0" fontId="26" fillId="0" borderId="242" xfId="0" applyBorder="1" applyAlignment="1">
      <alignment horizontal="center"/>
    </xf>
    <xf numFmtId="0" fontId="8" fillId="0" borderId="242" xfId="0" applyBorder="1" applyAlignment="1">
      <alignment/>
    </xf>
    <xf numFmtId="0" fontId="8" fillId="0" borderId="242" xfId="0" applyFont="1" applyBorder="1" applyAlignment="1">
      <alignment/>
    </xf>
    <xf numFmtId="0" fontId="8" fillId="0" borderId="242" xfId="0" applyBorder="1" applyAlignment="1">
      <alignment/>
    </xf>
    <xf numFmtId="0" fontId="38" fillId="26" borderId="194" xfId="0" applyFill="1" applyBorder="1" applyAlignment="1">
      <alignment horizontal="center" vertical="center"/>
    </xf>
    <xf numFmtId="180" fontId="38" fillId="26" borderId="0" xfId="0" applyFill="1" applyBorder="1" applyAlignment="1">
      <alignment horizontal="center" vertical="center"/>
    </xf>
    <xf numFmtId="0" fontId="1" fillId="81" borderId="272" xfId="0" applyFill="1" applyBorder="1" applyAlignment="1">
      <alignment/>
    </xf>
    <xf numFmtId="0" fontId="108" fillId="82" borderId="273" xfId="0" applyFont="1" applyFill="1" applyBorder="1" applyAlignment="1">
      <alignment horizontal="center" vertical="center"/>
    </xf>
    <xf numFmtId="0" fontId="38" fillId="19" borderId="79" xfId="0" applyBorder="1" applyAlignment="1">
      <alignment horizontal="center" vertical="center"/>
    </xf>
    <xf numFmtId="0" fontId="8" fillId="83" borderId="273" xfId="0" applyFont="1" applyFill="1" applyBorder="1" applyAlignment="1">
      <alignment horizontal="center" vertical="center"/>
    </xf>
    <xf numFmtId="0" fontId="82" fillId="37" borderId="274" xfId="0" applyFill="1" applyBorder="1" applyAlignment="1">
      <alignment horizontal="center" vertical="center"/>
    </xf>
    <xf numFmtId="0" fontId="82" fillId="37" borderId="275" xfId="0" applyFill="1" applyBorder="1" applyAlignment="1">
      <alignment horizontal="center" vertical="center"/>
    </xf>
    <xf numFmtId="0" fontId="31" fillId="38" borderId="276" xfId="0" applyFont="1" applyFill="1" applyBorder="1" applyAlignment="1">
      <alignment horizontal="center" vertical="center"/>
    </xf>
    <xf numFmtId="0" fontId="82" fillId="37" borderId="277" xfId="0" applyFill="1" applyBorder="1" applyAlignment="1">
      <alignment horizontal="center" vertical="center"/>
    </xf>
    <xf numFmtId="0" fontId="82" fillId="37" borderId="278" xfId="0" applyFill="1" applyBorder="1" applyAlignment="1">
      <alignment horizontal="center" vertical="center"/>
    </xf>
    <xf numFmtId="0" fontId="82" fillId="37" borderId="279" xfId="0" applyFill="1" applyBorder="1" applyAlignment="1">
      <alignment horizontal="center" vertical="center"/>
    </xf>
    <xf numFmtId="0" fontId="82" fillId="37" borderId="280" xfId="0" applyFill="1" applyBorder="1" applyAlignment="1">
      <alignment horizontal="center" vertical="center"/>
    </xf>
    <xf numFmtId="0" fontId="82" fillId="37" borderId="281" xfId="0" applyFill="1" applyBorder="1" applyAlignment="1">
      <alignment horizontal="center" vertical="center"/>
    </xf>
    <xf numFmtId="0" fontId="87" fillId="26" borderId="282" xfId="0" applyFill="1" applyBorder="1" applyAlignment="1">
      <alignment horizontal="center" vertical="center"/>
    </xf>
    <xf numFmtId="0" fontId="87" fillId="20" borderId="283" xfId="0" applyBorder="1" applyAlignment="1">
      <alignment horizontal="center" vertical="center"/>
    </xf>
    <xf numFmtId="0" fontId="87" fillId="26" borderId="283" xfId="0" applyFill="1" applyBorder="1" applyAlignment="1">
      <alignment horizontal="center" vertical="center"/>
    </xf>
    <xf numFmtId="0" fontId="87" fillId="20" borderId="227" xfId="0" applyBorder="1" applyAlignment="1">
      <alignment horizontal="center" vertical="center"/>
    </xf>
    <xf numFmtId="0" fontId="87" fillId="84" borderId="284" xfId="0" applyFill="1" applyBorder="1" applyAlignment="1">
      <alignment horizontal="center" vertical="center"/>
    </xf>
    <xf numFmtId="0" fontId="38" fillId="56" borderId="285" xfId="0" applyFill="1" applyBorder="1" applyAlignment="1">
      <alignment horizontal="center"/>
    </xf>
    <xf numFmtId="0" fontId="38" fillId="55" borderId="0" xfId="0" applyFont="1" applyFill="1" applyBorder="1" applyAlignment="1">
      <alignment horizontal="center"/>
    </xf>
    <xf numFmtId="0" fontId="1" fillId="55" borderId="271" xfId="0" applyFill="1" applyBorder="1" applyAlignment="1">
      <alignment/>
    </xf>
    <xf numFmtId="0" fontId="38" fillId="56" borderId="286" xfId="0" applyFont="1" applyFill="1" applyBorder="1" applyAlignment="1">
      <alignment horizontal="center"/>
    </xf>
    <xf numFmtId="180" fontId="38" fillId="56" borderId="287" xfId="0" applyFont="1" applyFill="1" applyBorder="1" applyAlignment="1">
      <alignment horizontal="center" vertical="center"/>
    </xf>
    <xf numFmtId="0" fontId="38" fillId="78" borderId="4" xfId="0" applyFill="1" applyAlignment="1">
      <alignment horizontal="center" vertical="center"/>
    </xf>
    <xf numFmtId="0" fontId="3" fillId="78" borderId="61" xfId="0" applyFill="1" applyAlignment="1">
      <alignment horizontal="center" vertical="center"/>
    </xf>
    <xf numFmtId="0" fontId="1" fillId="78" borderId="61" xfId="0" applyFill="1" applyAlignment="1">
      <alignment horizontal="center" vertical="center"/>
    </xf>
    <xf numFmtId="0" fontId="1" fillId="51" borderId="0" xfId="0" applyFont="1" applyFill="1" applyBorder="1" applyAlignment="1">
      <alignment/>
    </xf>
    <xf numFmtId="0" fontId="1" fillId="51" borderId="0" xfId="0" applyFont="1" applyFill="1" applyAlignment="1">
      <alignment/>
    </xf>
    <xf numFmtId="0" fontId="11" fillId="0" borderId="288" xfId="0" applyBorder="1" applyAlignment="1">
      <alignment/>
    </xf>
    <xf numFmtId="0" fontId="11" fillId="0" borderId="1" xfId="0" applyAlignment="1" applyProtection="1">
      <alignment/>
      <protection/>
    </xf>
    <xf numFmtId="0" fontId="0" fillId="85" borderId="289" xfId="0" applyFill="1" applyBorder="1" applyAlignment="1">
      <alignment/>
    </xf>
    <xf numFmtId="0" fontId="11" fillId="0" borderId="0" xfId="0" applyBorder="1" applyAlignment="1">
      <alignment/>
    </xf>
    <xf numFmtId="0" fontId="1" fillId="0" borderId="290" xfId="0" applyBorder="1" applyAlignment="1">
      <alignment/>
    </xf>
    <xf numFmtId="0" fontId="11" fillId="0" borderId="290" xfId="0" applyBorder="1" applyAlignment="1">
      <alignment/>
    </xf>
    <xf numFmtId="0" fontId="1" fillId="14" borderId="67" xfId="0" applyBorder="1" applyAlignment="1" applyProtection="1">
      <alignment horizontal="right"/>
      <protection/>
    </xf>
    <xf numFmtId="0" fontId="1" fillId="14" borderId="6" xfId="0" applyFont="1" applyAlignment="1" applyProtection="1">
      <alignment horizontal="right"/>
      <protection/>
    </xf>
    <xf numFmtId="0" fontId="21" fillId="86" borderId="6" xfId="0" applyFont="1" applyAlignment="1" applyProtection="1">
      <alignment horizontal="right"/>
      <protection/>
    </xf>
    <xf numFmtId="0" fontId="1" fillId="54" borderId="6" xfId="0" applyFill="1" applyAlignment="1" applyProtection="1">
      <alignment horizontal="right"/>
      <protection/>
    </xf>
    <xf numFmtId="0" fontId="1" fillId="54" borderId="6" xfId="0" applyFont="1" applyFill="1" applyAlignment="1" applyProtection="1">
      <alignment horizontal="right"/>
      <protection/>
    </xf>
    <xf numFmtId="0" fontId="1" fillId="5" borderId="6" xfId="0" applyAlignment="1" applyProtection="1">
      <alignment horizontal="right"/>
      <protection/>
    </xf>
    <xf numFmtId="0" fontId="1" fillId="19" borderId="6" xfId="0" applyAlignment="1" applyProtection="1">
      <alignment horizontal="right"/>
      <protection/>
    </xf>
    <xf numFmtId="0" fontId="1" fillId="19" borderId="6" xfId="0" applyFont="1" applyAlignment="1" applyProtection="1">
      <alignment horizontal="right"/>
      <protection/>
    </xf>
    <xf numFmtId="0" fontId="1" fillId="18" borderId="6" xfId="0" applyFont="1" applyAlignment="1" applyProtection="1">
      <alignment horizontal="right"/>
      <protection/>
    </xf>
    <xf numFmtId="0" fontId="127" fillId="10" borderId="0" xfId="0" applyFont="1" applyBorder="1" applyAlignment="1" applyProtection="1">
      <alignment horizontal="center"/>
      <protection/>
    </xf>
    <xf numFmtId="0" fontId="1" fillId="14" borderId="6" xfId="0" applyAlignment="1" applyProtection="1">
      <alignment horizontal="right"/>
      <protection/>
    </xf>
    <xf numFmtId="1" fontId="8" fillId="10" borderId="0" xfId="0" applyFont="1" applyBorder="1" applyAlignment="1" applyProtection="1">
      <alignment horizontal="center"/>
      <protection/>
    </xf>
    <xf numFmtId="0" fontId="1" fillId="14" borderId="67" xfId="0" applyFont="1" applyBorder="1" applyAlignment="1" applyProtection="1">
      <alignment horizontal="right"/>
      <protection/>
    </xf>
    <xf numFmtId="0" fontId="1" fillId="18" borderId="6" xfId="0" applyAlignment="1" applyProtection="1">
      <alignment horizontal="right"/>
      <protection/>
    </xf>
    <xf numFmtId="0" fontId="1" fillId="50" borderId="6" xfId="0" applyFont="1" applyAlignment="1" applyProtection="1">
      <alignment horizontal="right"/>
      <protection/>
    </xf>
    <xf numFmtId="0" fontId="1" fillId="14" borderId="291" xfId="0" applyBorder="1" applyAlignment="1" applyProtection="1">
      <alignment horizontal="right"/>
      <protection/>
    </xf>
    <xf numFmtId="0" fontId="1" fillId="14" borderId="164" xfId="0" applyBorder="1" applyAlignment="1" applyProtection="1">
      <alignment horizontal="right"/>
      <protection/>
    </xf>
    <xf numFmtId="0" fontId="1" fillId="49" borderId="164" xfId="0" applyFont="1" applyBorder="1" applyAlignment="1" applyProtection="1">
      <alignment horizontal="right"/>
      <protection/>
    </xf>
    <xf numFmtId="0" fontId="21" fillId="86" borderId="164" xfId="0" applyFont="1" applyBorder="1" applyAlignment="1" applyProtection="1">
      <alignment horizontal="right"/>
      <protection/>
    </xf>
    <xf numFmtId="0" fontId="1" fillId="54" borderId="164" xfId="0" applyFill="1" applyBorder="1" applyAlignment="1" applyProtection="1">
      <alignment horizontal="right"/>
      <protection/>
    </xf>
    <xf numFmtId="0" fontId="1" fillId="19" borderId="164" xfId="0" applyBorder="1" applyAlignment="1" applyProtection="1">
      <alignment horizontal="right"/>
      <protection/>
    </xf>
    <xf numFmtId="0" fontId="1" fillId="19" borderId="164" xfId="0" applyFont="1" applyBorder="1" applyAlignment="1" applyProtection="1">
      <alignment horizontal="right"/>
      <protection/>
    </xf>
    <xf numFmtId="0" fontId="1" fillId="18" borderId="164" xfId="0" applyBorder="1" applyAlignment="1" applyProtection="1">
      <alignment horizontal="right"/>
      <protection/>
    </xf>
    <xf numFmtId="0" fontId="21" fillId="86" borderId="92" xfId="0" applyFont="1" applyBorder="1" applyAlignment="1" applyProtection="1">
      <alignment horizontal="right"/>
      <protection/>
    </xf>
    <xf numFmtId="0" fontId="1" fillId="87" borderId="99" xfId="0" applyFont="1" applyFill="1" applyBorder="1" applyAlignment="1" applyProtection="1">
      <alignment horizontal="left"/>
      <protection/>
    </xf>
    <xf numFmtId="0" fontId="1" fillId="73" borderId="99" xfId="0" applyFont="1" applyFill="1" applyBorder="1" applyAlignment="1" applyProtection="1">
      <alignment horizontal="left"/>
      <protection/>
    </xf>
    <xf numFmtId="0" fontId="1" fillId="54" borderId="67" xfId="0" applyFill="1" applyBorder="1" applyAlignment="1" applyProtection="1">
      <alignment horizontal="right"/>
      <protection/>
    </xf>
    <xf numFmtId="0" fontId="1" fillId="14" borderId="105" xfId="0" applyBorder="1" applyAlignment="1" applyProtection="1">
      <alignment horizontal="right"/>
      <protection/>
    </xf>
    <xf numFmtId="0" fontId="1" fillId="14" borderId="106" xfId="0" applyBorder="1" applyAlignment="1" applyProtection="1">
      <alignment horizontal="right"/>
      <protection/>
    </xf>
    <xf numFmtId="0" fontId="1" fillId="54" borderId="106" xfId="0" applyFill="1" applyBorder="1" applyAlignment="1" applyProtection="1">
      <alignment horizontal="right"/>
      <protection/>
    </xf>
    <xf numFmtId="0" fontId="1" fillId="19" borderId="106" xfId="0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" fontId="8" fillId="10" borderId="0" xfId="0" applyFont="1" applyBorder="1" applyAlignment="1" applyProtection="1">
      <alignment horizontal="center"/>
      <protection locked="0"/>
    </xf>
    <xf numFmtId="0" fontId="1" fillId="88" borderId="0" xfId="0" applyFill="1" applyBorder="1" applyAlignment="1">
      <alignment/>
    </xf>
    <xf numFmtId="0" fontId="11" fillId="88" borderId="288" xfId="0" applyFill="1" applyBorder="1" applyAlignment="1">
      <alignment/>
    </xf>
    <xf numFmtId="0" fontId="11" fillId="88" borderId="1" xfId="0" applyFill="1" applyAlignment="1">
      <alignment/>
    </xf>
    <xf numFmtId="0" fontId="11" fillId="88" borderId="0" xfId="0" applyFill="1" applyBorder="1" applyAlignment="1">
      <alignment/>
    </xf>
    <xf numFmtId="0" fontId="11" fillId="88" borderId="290" xfId="0" applyFill="1" applyBorder="1" applyAlignment="1">
      <alignment/>
    </xf>
    <xf numFmtId="0" fontId="0" fillId="89" borderId="0" xfId="0" applyFill="1" applyAlignment="1">
      <alignment/>
    </xf>
    <xf numFmtId="0" fontId="1" fillId="88" borderId="0" xfId="0" applyFill="1" applyAlignment="1">
      <alignment/>
    </xf>
    <xf numFmtId="0" fontId="1" fillId="88" borderId="0" xfId="0" applyFill="1" applyBorder="1" applyAlignment="1">
      <alignment/>
    </xf>
    <xf numFmtId="0" fontId="11" fillId="88" borderId="1" xfId="0" applyFill="1" applyAlignment="1" applyProtection="1">
      <alignment/>
      <protection/>
    </xf>
    <xf numFmtId="0" fontId="131" fillId="90" borderId="92" xfId="0" applyFont="1" applyFill="1" applyBorder="1" applyAlignment="1" applyProtection="1">
      <alignment horizontal="center"/>
      <protection/>
    </xf>
    <xf numFmtId="0" fontId="1" fillId="17" borderId="292" xfId="0" applyFont="1" applyBorder="1" applyAlignment="1" applyProtection="1">
      <alignment horizontal="center"/>
      <protection/>
    </xf>
    <xf numFmtId="1" fontId="8" fillId="10" borderId="0" xfId="0" applyFont="1" applyBorder="1" applyAlignment="1" applyProtection="1">
      <alignment horizontal="center"/>
      <protection/>
    </xf>
    <xf numFmtId="0" fontId="1" fillId="17" borderId="92" xfId="0" applyFont="1" applyBorder="1" applyAlignment="1" applyProtection="1">
      <alignment horizontal="center"/>
      <protection/>
    </xf>
    <xf numFmtId="0" fontId="9" fillId="10" borderId="0" xfId="0" applyBorder="1" applyAlignment="1" applyProtection="1">
      <alignment horizontal="center"/>
      <protection/>
    </xf>
    <xf numFmtId="0" fontId="10" fillId="10" borderId="0" xfId="0" applyFont="1" applyBorder="1" applyAlignment="1" applyProtection="1">
      <alignment horizontal="center"/>
      <protection/>
    </xf>
    <xf numFmtId="0" fontId="126" fillId="10" borderId="0" xfId="0" applyFont="1" applyBorder="1" applyAlignment="1" applyProtection="1">
      <alignment horizontal="center"/>
      <protection/>
    </xf>
    <xf numFmtId="0" fontId="125" fillId="10" borderId="0" xfId="0" applyFont="1" applyBorder="1" applyAlignment="1" applyProtection="1">
      <alignment horizontal="center"/>
      <protection/>
    </xf>
    <xf numFmtId="0" fontId="1" fillId="88" borderId="0" xfId="0" applyFill="1" applyBorder="1" applyAlignment="1">
      <alignment/>
    </xf>
    <xf numFmtId="0" fontId="1" fillId="88" borderId="0" xfId="0" applyFill="1" applyBorder="1" applyAlignment="1">
      <alignment/>
    </xf>
    <xf numFmtId="0" fontId="1" fillId="88" borderId="0" xfId="0" applyFill="1" applyBorder="1" applyAlignment="1">
      <alignment/>
    </xf>
    <xf numFmtId="0" fontId="11" fillId="88" borderId="293" xfId="0" applyFill="1" applyBorder="1" applyAlignment="1">
      <alignment/>
    </xf>
    <xf numFmtId="0" fontId="10" fillId="10" borderId="0" xfId="0" applyBorder="1" applyAlignment="1" applyProtection="1">
      <alignment horizontal="center"/>
      <protection/>
    </xf>
    <xf numFmtId="0" fontId="11" fillId="88" borderId="294" xfId="0" applyFill="1" applyBorder="1" applyAlignment="1">
      <alignment/>
    </xf>
    <xf numFmtId="1" fontId="8" fillId="10" borderId="295" xfId="0" applyFont="1" applyBorder="1" applyAlignment="1" applyProtection="1">
      <alignment horizontal="center"/>
      <protection/>
    </xf>
    <xf numFmtId="0" fontId="109" fillId="10" borderId="0" xfId="0" applyFont="1" applyBorder="1" applyAlignment="1" applyProtection="1">
      <alignment horizontal="center"/>
      <protection/>
    </xf>
    <xf numFmtId="0" fontId="0" fillId="89" borderId="0" xfId="0" applyFill="1" applyAlignment="1" applyProtection="1">
      <alignment/>
      <protection locked="0"/>
    </xf>
    <xf numFmtId="0" fontId="0" fillId="91" borderId="289" xfId="0" applyFill="1" applyBorder="1" applyAlignment="1">
      <alignment/>
    </xf>
    <xf numFmtId="0" fontId="0" fillId="91" borderId="295" xfId="0" applyFill="1" applyBorder="1" applyAlignment="1">
      <alignment/>
    </xf>
    <xf numFmtId="0" fontId="11" fillId="16" borderId="1" xfId="0" applyFill="1" applyAlignment="1" applyProtection="1">
      <alignment/>
      <protection/>
    </xf>
    <xf numFmtId="0" fontId="1" fillId="16" borderId="0" xfId="0" applyFill="1" applyAlignment="1" applyProtection="1">
      <alignment/>
      <protection/>
    </xf>
    <xf numFmtId="0" fontId="11" fillId="92" borderId="289" xfId="0" applyFill="1" applyBorder="1" applyAlignment="1">
      <alignment/>
    </xf>
    <xf numFmtId="0" fontId="0" fillId="91" borderId="0" xfId="0" applyFill="1" applyAlignment="1">
      <alignment/>
    </xf>
    <xf numFmtId="0" fontId="1" fillId="93" borderId="0" xfId="0" applyFill="1" applyAlignment="1" applyProtection="1">
      <alignment/>
      <protection locked="0"/>
    </xf>
    <xf numFmtId="0" fontId="11" fillId="94" borderId="1" xfId="0" applyFill="1" applyAlignment="1" applyProtection="1">
      <alignment/>
      <protection/>
    </xf>
    <xf numFmtId="0" fontId="1" fillId="94" borderId="0" xfId="0" applyFill="1" applyAlignment="1" applyProtection="1">
      <alignment/>
      <protection/>
    </xf>
    <xf numFmtId="0" fontId="11" fillId="92" borderId="1" xfId="0" applyFill="1" applyAlignment="1">
      <alignment/>
    </xf>
    <xf numFmtId="0" fontId="1" fillId="92" borderId="0" xfId="0" applyFill="1" applyAlignment="1">
      <alignment/>
    </xf>
    <xf numFmtId="0" fontId="1" fillId="92" borderId="0" xfId="0" applyFill="1" applyBorder="1" applyAlignment="1" applyProtection="1">
      <alignment/>
      <protection locked="0"/>
    </xf>
    <xf numFmtId="0" fontId="1" fillId="92" borderId="0" xfId="0" applyFill="1" applyBorder="1" applyAlignment="1" applyProtection="1">
      <alignment/>
      <protection locked="0"/>
    </xf>
    <xf numFmtId="0" fontId="0" fillId="95" borderId="0" xfId="0" applyFill="1" applyBorder="1" applyAlignment="1">
      <alignment/>
    </xf>
    <xf numFmtId="0" fontId="1" fillId="94" borderId="295" xfId="0" applyFill="1" applyBorder="1" applyAlignment="1" applyProtection="1">
      <alignment/>
      <protection/>
    </xf>
    <xf numFmtId="0" fontId="1" fillId="16" borderId="295" xfId="0" applyFill="1" applyBorder="1" applyAlignment="1" applyProtection="1">
      <alignment/>
      <protection/>
    </xf>
    <xf numFmtId="0" fontId="11" fillId="16" borderId="296" xfId="0" applyFill="1" applyBorder="1" applyAlignment="1">
      <alignment/>
    </xf>
    <xf numFmtId="0" fontId="11" fillId="16" borderId="297" xfId="0" applyFill="1" applyBorder="1" applyAlignment="1">
      <alignment/>
    </xf>
    <xf numFmtId="0" fontId="8" fillId="0" borderId="242" xfId="0" applyFont="1" applyBorder="1" applyAlignment="1">
      <alignment/>
    </xf>
    <xf numFmtId="0" fontId="82" fillId="37" borderId="273" xfId="0" applyFill="1" applyBorder="1" applyAlignment="1">
      <alignment horizontal="center" vertical="center"/>
    </xf>
    <xf numFmtId="0" fontId="8" fillId="83" borderId="298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38" fillId="61" borderId="299" xfId="0" applyFill="1" applyBorder="1" applyAlignment="1">
      <alignment horizontal="center" vertical="center"/>
    </xf>
    <xf numFmtId="0" fontId="38" fillId="61" borderId="300" xfId="0" applyFill="1" applyBorder="1" applyAlignment="1">
      <alignment horizontal="center" vertical="center"/>
    </xf>
    <xf numFmtId="0" fontId="38" fillId="61" borderId="301" xfId="0" applyFill="1" applyBorder="1" applyAlignment="1">
      <alignment horizontal="center" vertical="center"/>
    </xf>
    <xf numFmtId="0" fontId="1" fillId="64" borderId="180" xfId="0" applyFill="1" applyBorder="1" applyAlignment="1">
      <alignment/>
    </xf>
    <xf numFmtId="0" fontId="1" fillId="4" borderId="181" xfId="0" applyBorder="1" applyAlignment="1">
      <alignment/>
    </xf>
    <xf numFmtId="0" fontId="84" fillId="4" borderId="181" xfId="0" applyBorder="1" applyAlignment="1">
      <alignment/>
    </xf>
    <xf numFmtId="0" fontId="1" fillId="4" borderId="272" xfId="0" applyBorder="1" applyAlignment="1">
      <alignment/>
    </xf>
    <xf numFmtId="180" fontId="26" fillId="4" borderId="302" xfId="0" applyFont="1" applyBorder="1" applyAlignment="1">
      <alignment horizontal="center" vertical="center"/>
    </xf>
    <xf numFmtId="180" fontId="26" fillId="4" borderId="82" xfId="0" applyFont="1" applyBorder="1" applyAlignment="1">
      <alignment horizontal="center" vertical="center"/>
    </xf>
    <xf numFmtId="0" fontId="110" fillId="16" borderId="0" xfId="0" applyFont="1" applyBorder="1" applyAlignment="1">
      <alignment/>
    </xf>
    <xf numFmtId="0" fontId="38" fillId="41" borderId="303" xfId="0" applyFill="1" applyBorder="1" applyAlignment="1">
      <alignment horizontal="center" vertical="center"/>
    </xf>
    <xf numFmtId="0" fontId="38" fillId="41" borderId="300" xfId="0" applyFill="1" applyBorder="1" applyAlignment="1">
      <alignment horizontal="center" vertical="center"/>
    </xf>
    <xf numFmtId="0" fontId="38" fillId="41" borderId="304" xfId="0" applyFill="1" applyBorder="1" applyAlignment="1">
      <alignment horizontal="center" vertical="center"/>
    </xf>
    <xf numFmtId="0" fontId="1" fillId="19" borderId="131" xfId="0" applyBorder="1" applyAlignment="1">
      <alignment/>
    </xf>
    <xf numFmtId="0" fontId="1" fillId="19" borderId="132" xfId="0" applyBorder="1" applyAlignment="1">
      <alignment/>
    </xf>
    <xf numFmtId="0" fontId="1" fillId="19" borderId="133" xfId="0" applyBorder="1" applyAlignment="1">
      <alignment/>
    </xf>
    <xf numFmtId="0" fontId="26" fillId="19" borderId="127" xfId="0" applyFont="1" applyBorder="1" applyAlignment="1">
      <alignment horizontal="center" vertical="center"/>
    </xf>
    <xf numFmtId="0" fontId="26" fillId="19" borderId="128" xfId="0" applyFont="1" applyBorder="1" applyAlignment="1">
      <alignment horizontal="center" vertical="center"/>
    </xf>
    <xf numFmtId="0" fontId="26" fillId="19" borderId="134" xfId="0" applyFont="1" applyBorder="1" applyAlignment="1">
      <alignment horizontal="center" vertical="center"/>
    </xf>
    <xf numFmtId="0" fontId="26" fillId="78" borderId="305" xfId="0" applyFont="1" applyFill="1" applyBorder="1" applyAlignment="1">
      <alignment horizontal="center" vertical="center"/>
    </xf>
    <xf numFmtId="0" fontId="3" fillId="10" borderId="243" xfId="0" applyFill="1" applyBorder="1" applyAlignment="1">
      <alignment horizontal="center" vertical="center"/>
    </xf>
    <xf numFmtId="0" fontId="84" fillId="90" borderId="306" xfId="0" applyFill="1" applyBorder="1" applyAlignment="1">
      <alignment horizontal="center"/>
    </xf>
    <xf numFmtId="0" fontId="26" fillId="66" borderId="307" xfId="0" applyFont="1" applyFill="1" applyBorder="1" applyAlignment="1">
      <alignment horizontal="center" vertical="center"/>
    </xf>
    <xf numFmtId="0" fontId="3" fillId="19" borderId="132" xfId="0" applyFont="1" applyBorder="1" applyAlignment="1">
      <alignment/>
    </xf>
    <xf numFmtId="0" fontId="3" fillId="4" borderId="181" xfId="0" applyFont="1" applyBorder="1" applyAlignment="1">
      <alignment/>
    </xf>
    <xf numFmtId="0" fontId="19" fillId="72" borderId="0" xfId="0" applyFill="1" applyBorder="1" applyAlignment="1">
      <alignment horizontal="center"/>
    </xf>
    <xf numFmtId="0" fontId="49" fillId="4" borderId="308" xfId="0" applyFont="1" applyBorder="1" applyAlignment="1">
      <alignment horizontal="center" vertical="center"/>
    </xf>
    <xf numFmtId="0" fontId="49" fillId="96" borderId="309" xfId="0" applyFont="1" applyFill="1" applyBorder="1" applyAlignment="1">
      <alignment horizontal="center" vertical="center"/>
    </xf>
    <xf numFmtId="0" fontId="82" fillId="4" borderId="309" xfId="0" applyFont="1" applyBorder="1" applyAlignment="1">
      <alignment horizontal="center"/>
    </xf>
    <xf numFmtId="0" fontId="31" fillId="43" borderId="309" xfId="0" applyFont="1" applyFill="1" applyBorder="1" applyAlignment="1">
      <alignment horizontal="center"/>
    </xf>
    <xf numFmtId="0" fontId="113" fillId="26" borderId="310" xfId="0" applyFont="1" applyFill="1" applyBorder="1" applyAlignment="1">
      <alignment horizontal="center" vertical="center"/>
    </xf>
    <xf numFmtId="0" fontId="114" fillId="0" borderId="311" xfId="0" applyFont="1" applyBorder="1" applyAlignment="1">
      <alignment/>
    </xf>
    <xf numFmtId="0" fontId="19" fillId="75" borderId="312" xfId="0" applyFill="1" applyBorder="1" applyAlignment="1">
      <alignment horizontal="center"/>
    </xf>
    <xf numFmtId="0" fontId="1" fillId="75" borderId="313" xfId="0" applyFill="1" applyBorder="1" applyAlignment="1">
      <alignment/>
    </xf>
    <xf numFmtId="0" fontId="83" fillId="60" borderId="314" xfId="0" applyFont="1" applyFill="1" applyBorder="1" applyAlignment="1">
      <alignment horizontal="center"/>
    </xf>
    <xf numFmtId="0" fontId="8" fillId="60" borderId="181" xfId="0" applyFont="1" applyFill="1" applyBorder="1" applyAlignment="1">
      <alignment/>
    </xf>
    <xf numFmtId="0" fontId="49" fillId="3" borderId="315" xfId="0" applyFont="1" applyBorder="1" applyAlignment="1">
      <alignment horizontal="center" vertical="center"/>
    </xf>
    <xf numFmtId="0" fontId="49" fillId="97" borderId="316" xfId="0" applyFont="1" applyFill="1" applyBorder="1" applyAlignment="1">
      <alignment horizontal="center" vertical="center"/>
    </xf>
    <xf numFmtId="0" fontId="82" fillId="37" borderId="317" xfId="0" applyFill="1" applyBorder="1" applyAlignment="1">
      <alignment horizontal="center" vertical="center"/>
    </xf>
    <xf numFmtId="0" fontId="134" fillId="88" borderId="0" xfId="0" applyFont="1" applyFill="1" applyBorder="1" applyAlignment="1">
      <alignment/>
    </xf>
    <xf numFmtId="0" fontId="134" fillId="88" borderId="0" xfId="0" applyFont="1" applyFill="1" applyBorder="1" applyAlignment="1">
      <alignment/>
    </xf>
    <xf numFmtId="0" fontId="134" fillId="88" borderId="0" xfId="0" applyFont="1" applyFill="1" applyBorder="1" applyAlignment="1">
      <alignment/>
    </xf>
    <xf numFmtId="0" fontId="3" fillId="10" borderId="0" xfId="0" applyBorder="1" applyAlignment="1">
      <alignment horizontal="center"/>
    </xf>
    <xf numFmtId="0" fontId="2" fillId="15" borderId="0" xfId="0" applyBorder="1" applyAlignment="1">
      <alignment horizontal="center"/>
    </xf>
    <xf numFmtId="0" fontId="3" fillId="2" borderId="0" xfId="0" applyFont="1" applyBorder="1" applyAlignment="1">
      <alignment horizontal="center"/>
    </xf>
    <xf numFmtId="0" fontId="4" fillId="15" borderId="0" xfId="0" applyBorder="1" applyAlignment="1">
      <alignment horizontal="center"/>
    </xf>
    <xf numFmtId="0" fontId="5" fillId="16" borderId="318" xfId="0" applyBorder="1" applyAlignment="1">
      <alignment horizontal="center"/>
    </xf>
    <xf numFmtId="0" fontId="3" fillId="13" borderId="0" xfId="0" applyBorder="1" applyAlignment="1">
      <alignment horizontal="center"/>
    </xf>
    <xf numFmtId="0" fontId="3" fillId="3" borderId="0" xfId="0" applyBorder="1" applyAlignment="1">
      <alignment horizontal="center"/>
    </xf>
    <xf numFmtId="0" fontId="3" fillId="98" borderId="0" xfId="0" applyBorder="1" applyAlignment="1">
      <alignment horizontal="center"/>
    </xf>
    <xf numFmtId="0" fontId="1" fillId="9" borderId="0" xfId="0" applyBorder="1" applyAlignment="1">
      <alignment/>
    </xf>
    <xf numFmtId="0" fontId="8" fillId="9" borderId="319" xfId="0" applyBorder="1" applyAlignment="1">
      <alignment/>
    </xf>
    <xf numFmtId="1" fontId="10" fillId="10" borderId="0" xfId="0" applyNumberFormat="1" applyFont="1" applyBorder="1" applyAlignment="1" applyProtection="1">
      <alignment horizontal="center"/>
      <protection/>
    </xf>
    <xf numFmtId="0" fontId="26" fillId="9" borderId="0" xfId="0" applyBorder="1" applyAlignment="1">
      <alignment/>
    </xf>
    <xf numFmtId="0" fontId="11" fillId="55" borderId="320" xfId="0" applyFill="1" applyBorder="1" applyAlignment="1">
      <alignment/>
    </xf>
    <xf numFmtId="0" fontId="1" fillId="74" borderId="319" xfId="0" applyFill="1" applyBorder="1" applyAlignment="1">
      <alignment/>
    </xf>
    <xf numFmtId="0" fontId="27" fillId="74" borderId="319" xfId="0" applyFill="1" applyBorder="1" applyAlignment="1">
      <alignment horizontal="center"/>
    </xf>
    <xf numFmtId="0" fontId="1" fillId="74" borderId="319" xfId="0" applyFill="1" applyBorder="1" applyAlignment="1">
      <alignment/>
    </xf>
    <xf numFmtId="0" fontId="5" fillId="74" borderId="319" xfId="0" applyFont="1" applyFill="1" applyBorder="1" applyAlignment="1">
      <alignment horizontal="center"/>
    </xf>
    <xf numFmtId="0" fontId="1" fillId="9" borderId="190" xfId="0" applyBorder="1" applyAlignment="1">
      <alignment/>
    </xf>
    <xf numFmtId="0" fontId="1" fillId="9" borderId="0" xfId="0" applyBorder="1" applyAlignment="1">
      <alignment/>
    </xf>
    <xf numFmtId="0" fontId="1" fillId="9" borderId="229" xfId="0" applyBorder="1" applyAlignment="1">
      <alignment/>
    </xf>
    <xf numFmtId="0" fontId="1" fillId="11" borderId="200" xfId="0" applyBorder="1" applyAlignment="1">
      <alignment horizontal="center"/>
    </xf>
    <xf numFmtId="0" fontId="1" fillId="11" borderId="201" xfId="0" applyBorder="1" applyAlignment="1">
      <alignment horizontal="center"/>
    </xf>
    <xf numFmtId="0" fontId="1" fillId="0" borderId="0" xfId="0" applyBorder="1" applyAlignment="1">
      <alignment/>
    </xf>
    <xf numFmtId="0" fontId="3" fillId="5" borderId="0" xfId="0" applyBorder="1" applyAlignment="1">
      <alignment horizontal="center"/>
    </xf>
    <xf numFmtId="0" fontId="1" fillId="7" borderId="0" xfId="0" applyBorder="1" applyAlignment="1">
      <alignment horizontal="center"/>
    </xf>
    <xf numFmtId="0" fontId="8" fillId="10" borderId="0" xfId="0" applyBorder="1" applyAlignment="1">
      <alignment horizontal="center"/>
    </xf>
    <xf numFmtId="0" fontId="1" fillId="9" borderId="74" xfId="0" applyBorder="1" applyAlignment="1">
      <alignment/>
    </xf>
    <xf numFmtId="0" fontId="139" fillId="9" borderId="0" xfId="0" applyFont="1" applyAlignment="1">
      <alignment/>
    </xf>
    <xf numFmtId="0" fontId="22" fillId="9" borderId="0" xfId="0" applyBorder="1" applyAlignment="1">
      <alignment/>
    </xf>
    <xf numFmtId="0" fontId="1" fillId="9" borderId="321" xfId="0" applyBorder="1" applyAlignment="1">
      <alignment/>
    </xf>
    <xf numFmtId="0" fontId="1" fillId="9" borderId="322" xfId="0" applyBorder="1" applyAlignment="1">
      <alignment/>
    </xf>
    <xf numFmtId="0" fontId="41" fillId="9" borderId="3" xfId="0" applyFont="1" applyAlignment="1">
      <alignment/>
    </xf>
    <xf numFmtId="0" fontId="41" fillId="9" borderId="192" xfId="0" applyFont="1" applyBorder="1" applyAlignment="1">
      <alignment/>
    </xf>
    <xf numFmtId="0" fontId="11" fillId="0" borderId="0" xfId="0" applyBorder="1" applyAlignment="1">
      <alignment/>
    </xf>
    <xf numFmtId="0" fontId="1" fillId="9" borderId="0" xfId="0" applyBorder="1" applyAlignment="1">
      <alignment/>
    </xf>
    <xf numFmtId="0" fontId="1" fillId="9" borderId="323" xfId="0" applyBorder="1" applyAlignment="1">
      <alignment/>
    </xf>
    <xf numFmtId="0" fontId="2" fillId="0" borderId="0" xfId="0" applyBorder="1" applyAlignment="1">
      <alignment/>
    </xf>
    <xf numFmtId="0" fontId="2" fillId="6" borderId="0" xfId="0" applyBorder="1" applyAlignment="1">
      <alignment/>
    </xf>
    <xf numFmtId="0" fontId="1" fillId="10" borderId="0" xfId="0" applyBorder="1" applyAlignment="1">
      <alignment horizontal="center"/>
    </xf>
    <xf numFmtId="0" fontId="5" fillId="16" borderId="99" xfId="0" applyBorder="1" applyAlignment="1">
      <alignment horizontal="center"/>
    </xf>
    <xf numFmtId="0" fontId="1" fillId="55" borderId="86" xfId="0" applyFill="1" applyBorder="1" applyAlignment="1">
      <alignment/>
    </xf>
    <xf numFmtId="0" fontId="1" fillId="55" borderId="324" xfId="0" applyFill="1" applyBorder="1" applyAlignment="1">
      <alignment/>
    </xf>
    <xf numFmtId="0" fontId="1" fillId="55" borderId="325" xfId="0" applyFill="1" applyBorder="1" applyAlignment="1">
      <alignment/>
    </xf>
    <xf numFmtId="0" fontId="1" fillId="55" borderId="326" xfId="0" applyFill="1" applyBorder="1" applyAlignment="1">
      <alignment/>
    </xf>
    <xf numFmtId="0" fontId="1" fillId="55" borderId="327" xfId="0" applyFill="1" applyBorder="1" applyAlignment="1">
      <alignment/>
    </xf>
    <xf numFmtId="0" fontId="11" fillId="55" borderId="328" xfId="0" applyFill="1" applyBorder="1" applyAlignment="1">
      <alignment/>
    </xf>
    <xf numFmtId="0" fontId="1" fillId="55" borderId="328" xfId="0" applyFill="1" applyBorder="1" applyAlignment="1">
      <alignment/>
    </xf>
    <xf numFmtId="0" fontId="1" fillId="55" borderId="329" xfId="0" applyFill="1" applyBorder="1" applyAlignment="1">
      <alignment/>
    </xf>
    <xf numFmtId="0" fontId="1" fillId="55" borderId="330" xfId="0" applyFill="1" applyBorder="1" applyAlignment="1">
      <alignment/>
    </xf>
    <xf numFmtId="0" fontId="1" fillId="55" borderId="331" xfId="0" applyFill="1" applyBorder="1" applyAlignment="1">
      <alignment/>
    </xf>
    <xf numFmtId="0" fontId="11" fillId="55" borderId="332" xfId="0" applyFill="1" applyBorder="1" applyAlignment="1">
      <alignment/>
    </xf>
    <xf numFmtId="0" fontId="1" fillId="55" borderId="333" xfId="0" applyFill="1" applyBorder="1" applyAlignment="1">
      <alignment/>
    </xf>
    <xf numFmtId="0" fontId="1" fillId="55" borderId="332" xfId="0" applyFill="1" applyBorder="1" applyAlignment="1">
      <alignment/>
    </xf>
    <xf numFmtId="0" fontId="1" fillId="0" borderId="0" xfId="0" applyFont="1" applyAlignment="1">
      <alignment horizontal="center"/>
    </xf>
    <xf numFmtId="0" fontId="33" fillId="11" borderId="99" xfId="0" applyBorder="1" applyAlignment="1">
      <alignment horizontal="center"/>
    </xf>
    <xf numFmtId="0" fontId="1" fillId="9" borderId="0" xfId="0" applyBorder="1" applyAlignment="1">
      <alignment/>
    </xf>
    <xf numFmtId="0" fontId="1" fillId="9" borderId="0" xfId="0" applyBorder="1" applyAlignment="1">
      <alignment/>
    </xf>
    <xf numFmtId="1" fontId="7" fillId="99" borderId="99" xfId="0" applyFill="1" applyBorder="1" applyAlignment="1">
      <alignment horizontal="center"/>
    </xf>
    <xf numFmtId="0" fontId="8" fillId="99" borderId="99" xfId="0" applyFill="1" applyBorder="1" applyAlignment="1">
      <alignment horizontal="center"/>
    </xf>
    <xf numFmtId="0" fontId="9" fillId="99" borderId="99" xfId="0" applyFill="1" applyBorder="1" applyAlignment="1">
      <alignment horizontal="center"/>
    </xf>
    <xf numFmtId="0" fontId="10" fillId="99" borderId="99" xfId="0" applyFill="1" applyBorder="1" applyAlignment="1">
      <alignment horizontal="center"/>
    </xf>
    <xf numFmtId="1" fontId="101" fillId="99" borderId="99" xfId="0" applyFont="1" applyFill="1" applyBorder="1" applyAlignment="1">
      <alignment horizontal="center"/>
    </xf>
    <xf numFmtId="0" fontId="140" fillId="99" borderId="99" xfId="0" applyFont="1" applyFill="1" applyBorder="1" applyAlignment="1">
      <alignment horizontal="center"/>
    </xf>
    <xf numFmtId="0" fontId="109" fillId="99" borderId="99" xfId="0" applyFont="1" applyFill="1" applyBorder="1" applyAlignment="1">
      <alignment horizontal="center"/>
    </xf>
    <xf numFmtId="0" fontId="1" fillId="10" borderId="0" xfId="0" applyBorder="1" applyAlignment="1">
      <alignment horizontal="center"/>
    </xf>
    <xf numFmtId="0" fontId="1" fillId="10" borderId="334" xfId="0" applyBorder="1" applyAlignment="1">
      <alignment horizontal="center"/>
    </xf>
    <xf numFmtId="0" fontId="39" fillId="10" borderId="0" xfId="0" applyBorder="1" applyAlignment="1">
      <alignment horizontal="right"/>
    </xf>
    <xf numFmtId="0" fontId="40" fillId="8" borderId="67" xfId="0" applyBorder="1" applyAlignment="1">
      <alignment horizontal="center"/>
    </xf>
    <xf numFmtId="1" fontId="31" fillId="11" borderId="99" xfId="0" applyFont="1" applyBorder="1" applyAlignment="1">
      <alignment horizontal="center"/>
    </xf>
    <xf numFmtId="0" fontId="31" fillId="11" borderId="99" xfId="0" applyBorder="1" applyAlignment="1">
      <alignment horizontal="center"/>
    </xf>
    <xf numFmtId="0" fontId="31" fillId="11" borderId="99" xfId="0" applyFont="1" applyBorder="1" applyAlignment="1">
      <alignment horizontal="center"/>
    </xf>
    <xf numFmtId="1" fontId="31" fillId="11" borderId="99" xfId="0" applyBorder="1" applyAlignment="1">
      <alignment horizontal="center"/>
    </xf>
    <xf numFmtId="0" fontId="31" fillId="5" borderId="99" xfId="0" applyBorder="1" applyAlignment="1">
      <alignment horizontal="center"/>
    </xf>
    <xf numFmtId="0" fontId="26" fillId="10" borderId="0" xfId="0" applyBorder="1" applyAlignment="1">
      <alignment horizontal="center"/>
    </xf>
    <xf numFmtId="0" fontId="38" fillId="10" borderId="0" xfId="0" applyFont="1" applyAlignment="1">
      <alignment horizontal="center"/>
    </xf>
    <xf numFmtId="0" fontId="89" fillId="100" borderId="67" xfId="0" applyFont="1" applyFill="1" applyBorder="1" applyAlignment="1">
      <alignment horizontal="center"/>
    </xf>
    <xf numFmtId="0" fontId="89" fillId="100" borderId="87" xfId="0" applyFont="1" applyFill="1" applyBorder="1" applyAlignment="1">
      <alignment horizontal="center"/>
    </xf>
    <xf numFmtId="0" fontId="89" fillId="100" borderId="291" xfId="0" applyFont="1" applyFill="1" applyBorder="1" applyAlignment="1">
      <alignment horizontal="center"/>
    </xf>
    <xf numFmtId="0" fontId="89" fillId="100" borderId="99" xfId="0" applyFont="1" applyFill="1" applyBorder="1" applyAlignment="1">
      <alignment horizontal="center"/>
    </xf>
    <xf numFmtId="0" fontId="1" fillId="9" borderId="0" xfId="0" applyFont="1" applyBorder="1" applyAlignment="1">
      <alignment/>
    </xf>
    <xf numFmtId="0" fontId="2" fillId="15" borderId="335" xfId="0" applyFont="1" applyBorder="1" applyAlignment="1" applyProtection="1">
      <alignment horizontal="center"/>
      <protection locked="0"/>
    </xf>
    <xf numFmtId="0" fontId="3" fillId="2" borderId="335" xfId="0" applyFont="1" applyBorder="1" applyAlignment="1" applyProtection="1">
      <alignment horizontal="center"/>
      <protection locked="0"/>
    </xf>
    <xf numFmtId="0" fontId="4" fillId="15" borderId="335" xfId="0" applyBorder="1" applyAlignment="1" applyProtection="1">
      <alignment horizontal="center"/>
      <protection locked="0"/>
    </xf>
    <xf numFmtId="0" fontId="5" fillId="16" borderId="335" xfId="0" applyBorder="1" applyAlignment="1" applyProtection="1">
      <alignment horizontal="center"/>
      <protection locked="0"/>
    </xf>
    <xf numFmtId="0" fontId="3" fillId="13" borderId="335" xfId="0" applyBorder="1" applyAlignment="1" applyProtection="1">
      <alignment horizontal="center"/>
      <protection locked="0"/>
    </xf>
    <xf numFmtId="0" fontId="3" fillId="3" borderId="335" xfId="0" applyBorder="1" applyAlignment="1" applyProtection="1">
      <alignment horizontal="center"/>
      <protection locked="0"/>
    </xf>
    <xf numFmtId="0" fontId="3" fillId="98" borderId="335" xfId="0" applyBorder="1" applyAlignment="1" applyProtection="1">
      <alignment horizontal="center"/>
      <protection locked="0"/>
    </xf>
    <xf numFmtId="0" fontId="3" fillId="5" borderId="335" xfId="0" applyBorder="1" applyAlignment="1" applyProtection="1">
      <alignment horizontal="center"/>
      <protection locked="0"/>
    </xf>
    <xf numFmtId="1" fontId="7" fillId="99" borderId="336" xfId="0" applyFill="1" applyBorder="1" applyAlignment="1" applyProtection="1">
      <alignment horizontal="center"/>
      <protection locked="0"/>
    </xf>
    <xf numFmtId="0" fontId="8" fillId="99" borderId="337" xfId="0" applyFill="1" applyBorder="1" applyAlignment="1" applyProtection="1">
      <alignment horizontal="center"/>
      <protection locked="0"/>
    </xf>
    <xf numFmtId="0" fontId="9" fillId="99" borderId="337" xfId="0" applyFill="1" applyBorder="1" applyAlignment="1" applyProtection="1">
      <alignment horizontal="center"/>
      <protection locked="0"/>
    </xf>
    <xf numFmtId="0" fontId="10" fillId="99" borderId="338" xfId="0" applyFill="1" applyBorder="1" applyAlignment="1" applyProtection="1">
      <alignment horizontal="center"/>
      <protection locked="0"/>
    </xf>
    <xf numFmtId="1" fontId="101" fillId="99" borderId="337" xfId="0" applyFont="1" applyFill="1" applyBorder="1" applyAlignment="1" applyProtection="1">
      <alignment horizontal="center"/>
      <protection locked="0"/>
    </xf>
    <xf numFmtId="0" fontId="2" fillId="15" borderId="0" xfId="0" applyFont="1" applyBorder="1" applyAlignment="1" applyProtection="1">
      <alignment horizontal="center"/>
      <protection locked="0"/>
    </xf>
    <xf numFmtId="0" fontId="3" fillId="2" borderId="0" xfId="0" applyFont="1" applyBorder="1" applyAlignment="1" applyProtection="1">
      <alignment horizontal="center"/>
      <protection locked="0"/>
    </xf>
    <xf numFmtId="0" fontId="4" fillId="15" borderId="0" xfId="0" applyBorder="1" applyAlignment="1" applyProtection="1">
      <alignment horizontal="center"/>
      <protection locked="0"/>
    </xf>
    <xf numFmtId="0" fontId="5" fillId="16" borderId="339" xfId="0" applyBorder="1" applyAlignment="1" applyProtection="1">
      <alignment horizontal="center"/>
      <protection locked="0"/>
    </xf>
    <xf numFmtId="0" fontId="3" fillId="13" borderId="0" xfId="0" applyBorder="1" applyAlignment="1" applyProtection="1">
      <alignment horizontal="center"/>
      <protection locked="0"/>
    </xf>
    <xf numFmtId="0" fontId="3" fillId="3" borderId="0" xfId="0" applyBorder="1" applyAlignment="1" applyProtection="1">
      <alignment horizontal="center"/>
      <protection locked="0"/>
    </xf>
    <xf numFmtId="0" fontId="3" fillId="98" borderId="0" xfId="0" applyBorder="1" applyAlignment="1" applyProtection="1">
      <alignment horizontal="center"/>
      <protection locked="0"/>
    </xf>
    <xf numFmtId="0" fontId="3" fillId="5" borderId="0" xfId="0" applyBorder="1" applyAlignment="1" applyProtection="1">
      <alignment horizontal="center"/>
      <protection locked="0"/>
    </xf>
    <xf numFmtId="1" fontId="7" fillId="99" borderId="340" xfId="0" applyFill="1" applyBorder="1" applyAlignment="1" applyProtection="1">
      <alignment horizontal="center"/>
      <protection locked="0"/>
    </xf>
    <xf numFmtId="0" fontId="8" fillId="99" borderId="56" xfId="0" applyFill="1" applyBorder="1" applyAlignment="1" applyProtection="1">
      <alignment horizontal="center"/>
      <protection locked="0"/>
    </xf>
    <xf numFmtId="0" fontId="9" fillId="99" borderId="56" xfId="0" applyFill="1" applyBorder="1" applyAlignment="1" applyProtection="1">
      <alignment horizontal="center"/>
      <protection locked="0"/>
    </xf>
    <xf numFmtId="0" fontId="10" fillId="99" borderId="341" xfId="0" applyFill="1" applyBorder="1" applyAlignment="1" applyProtection="1">
      <alignment horizontal="center"/>
      <protection locked="0"/>
    </xf>
    <xf numFmtId="1" fontId="101" fillId="99" borderId="56" xfId="0" applyFont="1" applyFill="1" applyBorder="1" applyAlignment="1" applyProtection="1">
      <alignment horizontal="center"/>
      <protection locked="0"/>
    </xf>
    <xf numFmtId="0" fontId="2" fillId="15" borderId="324" xfId="0" applyFont="1" applyBorder="1" applyAlignment="1" applyProtection="1">
      <alignment horizontal="center"/>
      <protection locked="0"/>
    </xf>
    <xf numFmtId="0" fontId="3" fillId="2" borderId="324" xfId="0" applyFont="1" applyBorder="1" applyAlignment="1" applyProtection="1">
      <alignment horizontal="center"/>
      <protection locked="0"/>
    </xf>
    <xf numFmtId="0" fontId="4" fillId="15" borderId="324" xfId="0" applyBorder="1" applyAlignment="1" applyProtection="1">
      <alignment horizontal="center"/>
      <protection locked="0"/>
    </xf>
    <xf numFmtId="0" fontId="5" fillId="16" borderId="342" xfId="0" applyBorder="1" applyAlignment="1" applyProtection="1">
      <alignment horizontal="center"/>
      <protection locked="0"/>
    </xf>
    <xf numFmtId="0" fontId="3" fillId="13" borderId="324" xfId="0" applyBorder="1" applyAlignment="1" applyProtection="1">
      <alignment horizontal="center"/>
      <protection locked="0"/>
    </xf>
    <xf numFmtId="0" fontId="3" fillId="3" borderId="324" xfId="0" applyBorder="1" applyAlignment="1" applyProtection="1">
      <alignment horizontal="center"/>
      <protection locked="0"/>
    </xf>
    <xf numFmtId="0" fontId="3" fillId="98" borderId="324" xfId="0" applyBorder="1" applyAlignment="1" applyProtection="1">
      <alignment horizontal="center"/>
      <protection locked="0"/>
    </xf>
    <xf numFmtId="0" fontId="3" fillId="5" borderId="343" xfId="0" applyBorder="1" applyAlignment="1" applyProtection="1">
      <alignment horizontal="center"/>
      <protection locked="0"/>
    </xf>
    <xf numFmtId="1" fontId="7" fillId="99" borderId="344" xfId="0" applyFill="1" applyBorder="1" applyAlignment="1" applyProtection="1">
      <alignment horizontal="center"/>
      <protection locked="0"/>
    </xf>
    <xf numFmtId="0" fontId="8" fillId="99" borderId="345" xfId="0" applyFill="1" applyBorder="1" applyAlignment="1" applyProtection="1">
      <alignment horizontal="center"/>
      <protection locked="0"/>
    </xf>
    <xf numFmtId="0" fontId="9" fillId="99" borderId="345" xfId="0" applyFill="1" applyBorder="1" applyAlignment="1" applyProtection="1">
      <alignment horizontal="center"/>
      <protection locked="0"/>
    </xf>
    <xf numFmtId="0" fontId="10" fillId="99" borderId="346" xfId="0" applyFill="1" applyBorder="1" applyAlignment="1" applyProtection="1">
      <alignment horizontal="center"/>
      <protection locked="0"/>
    </xf>
    <xf numFmtId="1" fontId="101" fillId="99" borderId="345" xfId="0" applyFont="1" applyFill="1" applyBorder="1" applyAlignment="1" applyProtection="1">
      <alignment horizontal="center"/>
      <protection locked="0"/>
    </xf>
    <xf numFmtId="0" fontId="2" fillId="15" borderId="329" xfId="0" applyFont="1" applyBorder="1" applyAlignment="1" applyProtection="1">
      <alignment horizontal="center"/>
      <protection locked="0"/>
    </xf>
    <xf numFmtId="0" fontId="3" fillId="2" borderId="329" xfId="0" applyFont="1" applyBorder="1" applyAlignment="1" applyProtection="1">
      <alignment horizontal="center"/>
      <protection locked="0"/>
    </xf>
    <xf numFmtId="0" fontId="4" fillId="15" borderId="329" xfId="0" applyBorder="1" applyAlignment="1" applyProtection="1">
      <alignment horizontal="center"/>
      <protection locked="0"/>
    </xf>
    <xf numFmtId="0" fontId="5" fillId="16" borderId="347" xfId="0" applyBorder="1" applyAlignment="1" applyProtection="1">
      <alignment horizontal="center"/>
      <protection locked="0"/>
    </xf>
    <xf numFmtId="0" fontId="3" fillId="13" borderId="329" xfId="0" applyBorder="1" applyAlignment="1" applyProtection="1">
      <alignment horizontal="center"/>
      <protection locked="0"/>
    </xf>
    <xf numFmtId="0" fontId="3" fillId="3" borderId="329" xfId="0" applyBorder="1" applyAlignment="1" applyProtection="1">
      <alignment horizontal="center"/>
      <protection locked="0"/>
    </xf>
    <xf numFmtId="1" fontId="7" fillId="99" borderId="348" xfId="0" applyFill="1" applyBorder="1" applyAlignment="1" applyProtection="1">
      <alignment horizontal="center"/>
      <protection locked="0"/>
    </xf>
    <xf numFmtId="0" fontId="8" fillId="99" borderId="349" xfId="0" applyFill="1" applyBorder="1" applyAlignment="1" applyProtection="1">
      <alignment horizontal="center"/>
      <protection locked="0"/>
    </xf>
    <xf numFmtId="0" fontId="9" fillId="99" borderId="349" xfId="0" applyFill="1" applyBorder="1" applyAlignment="1" applyProtection="1">
      <alignment horizontal="center"/>
      <protection locked="0"/>
    </xf>
    <xf numFmtId="0" fontId="10" fillId="99" borderId="350" xfId="0" applyFill="1" applyBorder="1" applyAlignment="1" applyProtection="1">
      <alignment horizontal="center"/>
      <protection locked="0"/>
    </xf>
    <xf numFmtId="1" fontId="101" fillId="99" borderId="349" xfId="0" applyFont="1" applyFill="1" applyBorder="1" applyAlignment="1" applyProtection="1">
      <alignment horizontal="center"/>
      <protection locked="0"/>
    </xf>
    <xf numFmtId="1" fontId="79" fillId="89" borderId="193" xfId="0" applyFont="1" applyFill="1" applyBorder="1" applyAlignment="1">
      <alignment horizontal="center"/>
    </xf>
    <xf numFmtId="0" fontId="36" fillId="89" borderId="193" xfId="0" applyFont="1" applyFill="1" applyBorder="1" applyAlignment="1">
      <alignment horizontal="center"/>
    </xf>
    <xf numFmtId="0" fontId="143" fillId="89" borderId="193" xfId="0" applyFont="1" applyFill="1" applyBorder="1" applyAlignment="1">
      <alignment horizontal="center"/>
    </xf>
    <xf numFmtId="0" fontId="91" fillId="89" borderId="193" xfId="0" applyFont="1" applyFill="1" applyBorder="1" applyAlignment="1">
      <alignment horizontal="center"/>
    </xf>
    <xf numFmtId="1" fontId="36" fillId="89" borderId="193" xfId="0" applyFont="1" applyFill="1" applyBorder="1" applyAlignment="1">
      <alignment horizontal="center"/>
    </xf>
    <xf numFmtId="0" fontId="145" fillId="68" borderId="351" xfId="0" applyFont="1" applyFill="1" applyBorder="1" applyAlignment="1">
      <alignment horizontal="center"/>
    </xf>
    <xf numFmtId="0" fontId="144" fillId="68" borderId="352" xfId="0" applyFont="1" applyFill="1" applyBorder="1" applyAlignment="1">
      <alignment horizontal="center"/>
    </xf>
    <xf numFmtId="0" fontId="146" fillId="40" borderId="287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23" fillId="55" borderId="353" xfId="0" applyFont="1" applyFill="1" applyBorder="1" applyAlignment="1">
      <alignment/>
    </xf>
    <xf numFmtId="0" fontId="23" fillId="55" borderId="354" xfId="0" applyFont="1" applyFill="1" applyBorder="1" applyAlignment="1">
      <alignment/>
    </xf>
    <xf numFmtId="0" fontId="23" fillId="55" borderId="355" xfId="0" applyFont="1" applyFill="1" applyBorder="1" applyAlignment="1">
      <alignment/>
    </xf>
    <xf numFmtId="0" fontId="23" fillId="55" borderId="356" xfId="0" applyFont="1" applyFill="1" applyBorder="1" applyAlignment="1">
      <alignment/>
    </xf>
    <xf numFmtId="0" fontId="23" fillId="55" borderId="357" xfId="0" applyFont="1" applyFill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6" borderId="0" xfId="0" applyBorder="1" applyAlignment="1">
      <alignment horizontal="center"/>
    </xf>
    <xf numFmtId="0" fontId="6" fillId="6" borderId="0" xfId="0" applyBorder="1" applyAlignment="1">
      <alignment/>
    </xf>
    <xf numFmtId="0" fontId="6" fillId="6" borderId="0" xfId="0" applyBorder="1" applyAlignment="1">
      <alignment/>
    </xf>
    <xf numFmtId="0" fontId="144" fillId="68" borderId="358" xfId="0" applyFont="1" applyFill="1" applyBorder="1" applyAlignment="1">
      <alignment horizontal="center"/>
    </xf>
    <xf numFmtId="0" fontId="26" fillId="55" borderId="359" xfId="0" applyFont="1" applyFill="1" applyBorder="1" applyAlignment="1">
      <alignment/>
    </xf>
    <xf numFmtId="0" fontId="1" fillId="55" borderId="359" xfId="0" applyFill="1" applyBorder="1" applyAlignment="1">
      <alignment/>
    </xf>
    <xf numFmtId="0" fontId="26" fillId="55" borderId="360" xfId="0" applyFont="1" applyFill="1" applyBorder="1" applyAlignment="1">
      <alignment/>
    </xf>
    <xf numFmtId="0" fontId="1" fillId="55" borderId="360" xfId="0" applyFill="1" applyBorder="1" applyAlignment="1">
      <alignment/>
    </xf>
    <xf numFmtId="0" fontId="3" fillId="98" borderId="361" xfId="0" applyBorder="1" applyAlignment="1" applyProtection="1">
      <alignment horizontal="center"/>
      <protection locked="0"/>
    </xf>
    <xf numFmtId="0" fontId="140" fillId="99" borderId="362" xfId="0" applyFont="1" applyFill="1" applyBorder="1" applyAlignment="1" applyProtection="1">
      <alignment horizontal="center"/>
      <protection locked="0"/>
    </xf>
    <xf numFmtId="0" fontId="140" fillId="99" borderId="363" xfId="0" applyFont="1" applyFill="1" applyBorder="1" applyAlignment="1" applyProtection="1">
      <alignment horizontal="center"/>
      <protection locked="0"/>
    </xf>
    <xf numFmtId="0" fontId="140" fillId="99" borderId="364" xfId="0" applyFont="1" applyFill="1" applyBorder="1" applyAlignment="1" applyProtection="1">
      <alignment horizontal="center"/>
      <protection locked="0"/>
    </xf>
    <xf numFmtId="0" fontId="140" fillId="99" borderId="365" xfId="0" applyFont="1" applyFill="1" applyBorder="1" applyAlignment="1" applyProtection="1">
      <alignment horizontal="center"/>
      <protection locked="0"/>
    </xf>
    <xf numFmtId="0" fontId="145" fillId="68" borderId="366" xfId="0" applyFont="1" applyFill="1" applyBorder="1" applyAlignment="1">
      <alignment horizontal="center"/>
    </xf>
    <xf numFmtId="0" fontId="146" fillId="40" borderId="272" xfId="0" applyFont="1" applyFill="1" applyBorder="1" applyAlignment="1">
      <alignment horizontal="center"/>
    </xf>
    <xf numFmtId="0" fontId="144" fillId="68" borderId="367" xfId="0" applyFont="1" applyFill="1" applyBorder="1" applyAlignment="1">
      <alignment horizontal="center"/>
    </xf>
    <xf numFmtId="0" fontId="144" fillId="68" borderId="360" xfId="0" applyFont="1" applyFill="1" applyBorder="1" applyAlignment="1">
      <alignment horizontal="center"/>
    </xf>
    <xf numFmtId="0" fontId="109" fillId="99" borderId="368" xfId="0" applyFont="1" applyFill="1" applyBorder="1" applyAlignment="1" applyProtection="1">
      <alignment horizontal="center"/>
      <protection locked="0"/>
    </xf>
    <xf numFmtId="0" fontId="109" fillId="99" borderId="369" xfId="0" applyFont="1" applyFill="1" applyBorder="1" applyAlignment="1" applyProtection="1">
      <alignment horizontal="center"/>
      <protection locked="0"/>
    </xf>
    <xf numFmtId="0" fontId="109" fillId="99" borderId="370" xfId="0" applyFont="1" applyFill="1" applyBorder="1" applyAlignment="1" applyProtection="1">
      <alignment horizontal="center"/>
      <protection locked="0"/>
    </xf>
    <xf numFmtId="0" fontId="109" fillId="99" borderId="371" xfId="0" applyFont="1" applyFill="1" applyBorder="1" applyAlignment="1" applyProtection="1">
      <alignment horizontal="center"/>
      <protection locked="0"/>
    </xf>
    <xf numFmtId="0" fontId="3" fillId="5" borderId="372" xfId="0" applyBorder="1" applyAlignment="1" applyProtection="1">
      <alignment horizontal="center"/>
      <protection locked="0"/>
    </xf>
    <xf numFmtId="0" fontId="109" fillId="99" borderId="366" xfId="0" applyFont="1" applyFill="1" applyBorder="1" applyAlignment="1" applyProtection="1">
      <alignment horizontal="center"/>
      <protection locked="0"/>
    </xf>
    <xf numFmtId="0" fontId="1" fillId="55" borderId="86" xfId="0" applyFont="1" applyFill="1" applyBorder="1" applyAlignment="1">
      <alignment/>
    </xf>
    <xf numFmtId="0" fontId="11" fillId="55" borderId="37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55" borderId="37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55" borderId="375" xfId="0" applyFont="1" applyFill="1" applyBorder="1" applyAlignment="1">
      <alignment/>
    </xf>
    <xf numFmtId="0" fontId="1" fillId="55" borderId="376" xfId="0" applyFont="1" applyFill="1" applyBorder="1" applyAlignment="1">
      <alignment/>
    </xf>
    <xf numFmtId="0" fontId="1" fillId="55" borderId="377" xfId="0" applyFill="1" applyBorder="1" applyAlignment="1">
      <alignment horizontal="left"/>
    </xf>
    <xf numFmtId="0" fontId="1" fillId="55" borderId="378" xfId="0" applyFont="1" applyFill="1" applyBorder="1" applyAlignment="1">
      <alignment horizontal="left"/>
    </xf>
    <xf numFmtId="0" fontId="141" fillId="0" borderId="0" xfId="0" applyFont="1" applyAlignment="1">
      <alignment/>
    </xf>
    <xf numFmtId="1" fontId="147" fillId="10" borderId="0" xfId="0" applyFont="1" applyBorder="1" applyAlignment="1">
      <alignment horizontal="center"/>
    </xf>
    <xf numFmtId="0" fontId="148" fillId="20" borderId="88" xfId="0" applyFont="1" applyBorder="1" applyAlignment="1">
      <alignment horizontal="center"/>
    </xf>
    <xf numFmtId="0" fontId="23" fillId="9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91" borderId="0" xfId="0" applyFill="1" applyAlignment="1" applyProtection="1">
      <alignment/>
      <protection/>
    </xf>
    <xf numFmtId="0" fontId="128" fillId="101" borderId="379" xfId="0" applyFont="1" applyFill="1" applyBorder="1" applyAlignment="1" applyProtection="1">
      <alignment horizontal="center"/>
      <protection/>
    </xf>
    <xf numFmtId="0" fontId="6" fillId="6" borderId="380" xfId="0" applyFont="1" applyBorder="1" applyAlignment="1" applyProtection="1">
      <alignment horizontal="right"/>
      <protection/>
    </xf>
    <xf numFmtId="0" fontId="14" fillId="51" borderId="380" xfId="0" applyFill="1" applyBorder="1" applyAlignment="1" applyProtection="1">
      <alignment horizontal="right"/>
      <protection/>
    </xf>
    <xf numFmtId="0" fontId="14" fillId="51" borderId="184" xfId="0" applyFill="1" applyBorder="1" applyAlignment="1" applyProtection="1">
      <alignment horizontal="right"/>
      <protection/>
    </xf>
    <xf numFmtId="0" fontId="39" fillId="102" borderId="184" xfId="0" applyFont="1" applyFill="1" applyBorder="1" applyAlignment="1" applyProtection="1">
      <alignment horizontal="right"/>
      <protection/>
    </xf>
    <xf numFmtId="0" fontId="16" fillId="0" borderId="184" xfId="0" applyFont="1" applyBorder="1" applyAlignment="1" applyProtection="1">
      <alignment horizontal="right"/>
      <protection/>
    </xf>
    <xf numFmtId="0" fontId="16" fillId="0" borderId="381" xfId="0" applyFont="1" applyBorder="1" applyAlignment="1" applyProtection="1">
      <alignment horizontal="right"/>
      <protection/>
    </xf>
    <xf numFmtId="0" fontId="0" fillId="89" borderId="0" xfId="0" applyFill="1" applyAlignment="1" applyProtection="1">
      <alignment/>
      <protection/>
    </xf>
    <xf numFmtId="1" fontId="8" fillId="103" borderId="0" xfId="0" applyFont="1" applyFill="1" applyBorder="1" applyAlignment="1" applyProtection="1">
      <alignment horizontal="center"/>
      <protection/>
    </xf>
    <xf numFmtId="1" fontId="8" fillId="103" borderId="0" xfId="0" applyFont="1" applyFill="1" applyBorder="1" applyAlignment="1" applyProtection="1">
      <alignment horizontal="center"/>
      <protection/>
    </xf>
    <xf numFmtId="0" fontId="88" fillId="0" borderId="382" xfId="0" applyFont="1" applyBorder="1" applyAlignment="1" applyProtection="1">
      <alignment horizontal="right"/>
      <protection/>
    </xf>
    <xf numFmtId="0" fontId="16" fillId="102" borderId="79" xfId="0" applyFont="1" applyFill="1" applyBorder="1" applyAlignment="1" applyProtection="1">
      <alignment horizontal="right"/>
      <protection/>
    </xf>
    <xf numFmtId="0" fontId="0" fillId="104" borderId="0" xfId="0" applyFill="1" applyAlignment="1" applyProtection="1">
      <alignment/>
      <protection/>
    </xf>
    <xf numFmtId="0" fontId="128" fillId="105" borderId="379" xfId="0" applyFont="1" applyFill="1" applyBorder="1" applyAlignment="1" applyProtection="1">
      <alignment horizontal="center"/>
      <protection/>
    </xf>
    <xf numFmtId="0" fontId="128" fillId="105" borderId="124" xfId="0" applyFont="1" applyFill="1" applyBorder="1" applyAlignment="1" applyProtection="1">
      <alignment horizontal="center"/>
      <protection/>
    </xf>
    <xf numFmtId="0" fontId="0" fillId="106" borderId="0" xfId="0" applyFill="1" applyAlignment="1" applyProtection="1">
      <alignment/>
      <protection/>
    </xf>
    <xf numFmtId="0" fontId="128" fillId="107" borderId="379" xfId="0" applyFont="1" applyFill="1" applyBorder="1" applyAlignment="1" applyProtection="1">
      <alignment horizontal="center"/>
      <protection/>
    </xf>
    <xf numFmtId="0" fontId="0" fillId="95" borderId="0" xfId="0" applyFill="1" applyAlignment="1" applyProtection="1">
      <alignment/>
      <protection/>
    </xf>
    <xf numFmtId="0" fontId="128" fillId="108" borderId="379" xfId="0" applyFont="1" applyFill="1" applyBorder="1" applyAlignment="1" applyProtection="1">
      <alignment horizontal="center"/>
      <protection/>
    </xf>
    <xf numFmtId="0" fontId="128" fillId="108" borderId="124" xfId="0" applyFont="1" applyFill="1" applyBorder="1" applyAlignment="1" applyProtection="1">
      <alignment horizontal="center"/>
      <protection/>
    </xf>
    <xf numFmtId="0" fontId="0" fillId="95" borderId="0" xfId="0" applyFill="1" applyBorder="1" applyAlignment="1" applyProtection="1">
      <alignment/>
      <protection/>
    </xf>
    <xf numFmtId="0" fontId="0" fillId="104" borderId="29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3" fillId="15" borderId="173" xfId="0" applyFont="1" applyBorder="1" applyAlignment="1" applyProtection="1">
      <alignment horizontal="left"/>
      <protection/>
    </xf>
    <xf numFmtId="0" fontId="2" fillId="15" borderId="173" xfId="0" applyFont="1" applyBorder="1" applyAlignment="1" applyProtection="1">
      <alignment horizontal="center"/>
      <protection/>
    </xf>
    <xf numFmtId="0" fontId="14" fillId="51" borderId="380" xfId="0" applyFill="1" applyBorder="1" applyAlignment="1" applyProtection="1">
      <alignment horizontal="right"/>
      <protection/>
    </xf>
    <xf numFmtId="0" fontId="14" fillId="51" borderId="184" xfId="0" applyFill="1" applyBorder="1" applyAlignment="1" applyProtection="1">
      <alignment horizontal="right"/>
      <protection/>
    </xf>
    <xf numFmtId="0" fontId="39" fillId="102" borderId="184" xfId="0" applyFont="1" applyFill="1" applyBorder="1" applyAlignment="1" applyProtection="1">
      <alignment horizontal="right"/>
      <protection/>
    </xf>
    <xf numFmtId="0" fontId="16" fillId="0" borderId="184" xfId="0" applyFont="1" applyBorder="1" applyAlignment="1" applyProtection="1">
      <alignment horizontal="right"/>
      <protection/>
    </xf>
    <xf numFmtId="0" fontId="16" fillId="0" borderId="381" xfId="0" applyFont="1" applyBorder="1" applyAlignment="1" applyProtection="1">
      <alignment horizontal="right"/>
      <protection/>
    </xf>
    <xf numFmtId="0" fontId="41" fillId="0" borderId="99" xfId="0" applyFont="1" applyBorder="1" applyAlignment="1" applyProtection="1">
      <alignment horizontal="center"/>
      <protection/>
    </xf>
    <xf numFmtId="0" fontId="11" fillId="92" borderId="383" xfId="0" applyFill="1" applyBorder="1" applyAlignment="1" applyProtection="1">
      <alignment/>
      <protection/>
    </xf>
    <xf numFmtId="0" fontId="77" fillId="2" borderId="173" xfId="0" applyFont="1" applyBorder="1" applyAlignment="1" applyProtection="1">
      <alignment horizontal="center"/>
      <protection/>
    </xf>
    <xf numFmtId="0" fontId="3" fillId="2" borderId="173" xfId="0" applyFont="1" applyBorder="1" applyAlignment="1" applyProtection="1">
      <alignment horizontal="center"/>
      <protection/>
    </xf>
    <xf numFmtId="0" fontId="135" fillId="15" borderId="173" xfId="0" applyFont="1" applyBorder="1" applyAlignment="1" applyProtection="1">
      <alignment horizontal="center"/>
      <protection/>
    </xf>
    <xf numFmtId="0" fontId="4" fillId="15" borderId="173" xfId="0" applyFont="1" applyBorder="1" applyAlignment="1" applyProtection="1">
      <alignment horizontal="center"/>
      <protection/>
    </xf>
    <xf numFmtId="0" fontId="77" fillId="13" borderId="173" xfId="0" applyFont="1" applyBorder="1" applyAlignment="1" applyProtection="1">
      <alignment horizontal="center"/>
      <protection/>
    </xf>
    <xf numFmtId="0" fontId="132" fillId="101" borderId="379" xfId="0" applyFont="1" applyFill="1" applyBorder="1" applyAlignment="1" applyProtection="1">
      <alignment horizontal="center" vertical="center"/>
      <protection/>
    </xf>
    <xf numFmtId="0" fontId="3" fillId="13" borderId="173" xfId="0" applyBorder="1" applyAlignment="1" applyProtection="1">
      <alignment horizontal="center"/>
      <protection/>
    </xf>
    <xf numFmtId="0" fontId="132" fillId="105" borderId="384" xfId="0" applyFont="1" applyFill="1" applyBorder="1" applyAlignment="1" applyProtection="1">
      <alignment horizontal="center" vertical="center"/>
      <protection/>
    </xf>
    <xf numFmtId="0" fontId="137" fillId="106" borderId="0" xfId="0" applyFont="1" applyFill="1" applyAlignment="1" applyProtection="1">
      <alignment horizontal="center" vertical="center"/>
      <protection/>
    </xf>
    <xf numFmtId="0" fontId="1" fillId="92" borderId="0" xfId="0" applyFill="1" applyBorder="1" applyAlignment="1" applyProtection="1">
      <alignment/>
      <protection/>
    </xf>
    <xf numFmtId="0" fontId="132" fillId="108" borderId="384" xfId="0" applyFont="1" applyFill="1" applyBorder="1" applyAlignment="1" applyProtection="1">
      <alignment horizontal="center" vertical="center"/>
      <protection/>
    </xf>
    <xf numFmtId="0" fontId="132" fillId="101" borderId="384" xfId="0" applyFont="1" applyFill="1" applyBorder="1" applyAlignment="1" applyProtection="1">
      <alignment horizontal="center" vertical="center"/>
      <protection/>
    </xf>
    <xf numFmtId="0" fontId="77" fillId="3" borderId="173" xfId="0" applyFont="1" applyBorder="1" applyAlignment="1" applyProtection="1">
      <alignment horizontal="center"/>
      <protection/>
    </xf>
    <xf numFmtId="0" fontId="3" fillId="3" borderId="173" xfId="0" applyBorder="1" applyAlignment="1" applyProtection="1">
      <alignment horizontal="center"/>
      <protection/>
    </xf>
    <xf numFmtId="0" fontId="16" fillId="102" borderId="184" xfId="0" applyFont="1" applyFill="1" applyBorder="1" applyAlignment="1" applyProtection="1">
      <alignment horizontal="right"/>
      <protection/>
    </xf>
    <xf numFmtId="0" fontId="1" fillId="92" borderId="0" xfId="0" applyFill="1" applyBorder="1" applyAlignment="1" applyProtection="1">
      <alignment/>
      <protection/>
    </xf>
    <xf numFmtId="0" fontId="77" fillId="4" borderId="173" xfId="0" applyFont="1" applyBorder="1" applyAlignment="1" applyProtection="1">
      <alignment horizontal="center"/>
      <protection/>
    </xf>
    <xf numFmtId="0" fontId="3" fillId="4" borderId="173" xfId="0" applyBorder="1" applyAlignment="1" applyProtection="1">
      <alignment horizontal="center"/>
      <protection/>
    </xf>
    <xf numFmtId="0" fontId="136" fillId="16" borderId="385" xfId="0" applyFont="1" applyBorder="1" applyAlignment="1" applyProtection="1">
      <alignment horizontal="center"/>
      <protection/>
    </xf>
    <xf numFmtId="0" fontId="5" fillId="16" borderId="385" xfId="0" applyFont="1" applyBorder="1" applyAlignment="1" applyProtection="1">
      <alignment horizontal="center"/>
      <protection/>
    </xf>
    <xf numFmtId="0" fontId="1" fillId="92" borderId="0" xfId="0" applyFill="1" applyBorder="1" applyAlignment="1" applyProtection="1">
      <alignment/>
      <protection/>
    </xf>
    <xf numFmtId="0" fontId="77" fillId="5" borderId="173" xfId="0" applyFont="1" applyBorder="1" applyAlignment="1" applyProtection="1">
      <alignment horizontal="center"/>
      <protection/>
    </xf>
    <xf numFmtId="0" fontId="3" fillId="5" borderId="173" xfId="0" applyFont="1" applyBorder="1" applyAlignment="1" applyProtection="1">
      <alignment horizontal="center"/>
      <protection/>
    </xf>
    <xf numFmtId="0" fontId="149" fillId="15" borderId="172" xfId="0" applyFont="1" applyBorder="1" applyAlignment="1" applyProtection="1">
      <alignment horizontal="center"/>
      <protection locked="0"/>
    </xf>
    <xf numFmtId="0" fontId="0" fillId="91" borderId="0" xfId="0" applyFont="1" applyFill="1" applyAlignment="1" applyProtection="1">
      <alignment/>
      <protection locked="0"/>
    </xf>
    <xf numFmtId="0" fontId="90" fillId="15" borderId="172" xfId="0" applyFont="1" applyBorder="1" applyAlignment="1" applyProtection="1">
      <alignment horizontal="center"/>
      <protection locked="0"/>
    </xf>
    <xf numFmtId="0" fontId="1" fillId="88" borderId="386" xfId="0" applyFont="1" applyFill="1" applyBorder="1" applyAlignment="1" applyProtection="1">
      <alignment/>
      <protection locked="0"/>
    </xf>
    <xf numFmtId="1" fontId="14" fillId="60" borderId="99" xfId="0" applyFont="1" applyFill="1" applyBorder="1" applyAlignment="1" applyProtection="1">
      <alignment horizontal="center"/>
      <protection locked="0"/>
    </xf>
    <xf numFmtId="1" fontId="14" fillId="60" borderId="67" xfId="0" applyFont="1" applyFill="1" applyBorder="1" applyAlignment="1" applyProtection="1">
      <alignment horizontal="center"/>
      <protection locked="0"/>
    </xf>
    <xf numFmtId="1" fontId="150" fillId="60" borderId="6" xfId="0" applyFont="1" applyFill="1" applyBorder="1" applyAlignment="1" applyProtection="1">
      <alignment horizontal="center"/>
      <protection locked="0"/>
    </xf>
    <xf numFmtId="1" fontId="150" fillId="60" borderId="92" xfId="0" applyFont="1" applyFill="1" applyBorder="1" applyAlignment="1" applyProtection="1">
      <alignment horizontal="center"/>
      <protection locked="0"/>
    </xf>
    <xf numFmtId="0" fontId="0" fillId="89" borderId="0" xfId="0" applyFont="1" applyFill="1" applyAlignment="1" applyProtection="1">
      <alignment/>
      <protection locked="0"/>
    </xf>
    <xf numFmtId="1" fontId="1" fillId="109" borderId="67" xfId="0" applyFont="1" applyFill="1" applyBorder="1" applyAlignment="1" applyProtection="1">
      <alignment horizontal="center"/>
      <protection locked="0"/>
    </xf>
    <xf numFmtId="1" fontId="1" fillId="109" borderId="6" xfId="0" applyFont="1" applyFill="1" applyBorder="1" applyAlignment="1" applyProtection="1">
      <alignment horizontal="center"/>
      <protection locked="0"/>
    </xf>
    <xf numFmtId="0" fontId="1" fillId="88" borderId="0" xfId="0" applyFont="1" applyFill="1" applyBorder="1" applyAlignment="1" applyProtection="1">
      <alignment/>
      <protection locked="0"/>
    </xf>
    <xf numFmtId="0" fontId="1" fillId="88" borderId="0" xfId="0" applyFont="1" applyFill="1" applyBorder="1" applyAlignment="1" applyProtection="1">
      <alignment/>
      <protection locked="0"/>
    </xf>
    <xf numFmtId="0" fontId="11" fillId="93" borderId="1" xfId="0" applyFont="1" applyFill="1" applyAlignment="1" applyProtection="1">
      <alignment/>
      <protection locked="0"/>
    </xf>
    <xf numFmtId="0" fontId="11" fillId="16" borderId="1" xfId="0" applyFont="1" applyFill="1" applyAlignment="1" applyProtection="1">
      <alignment/>
      <protection locked="0"/>
    </xf>
    <xf numFmtId="0" fontId="0" fillId="106" borderId="0" xfId="0" applyFont="1" applyFill="1" applyAlignment="1" applyProtection="1">
      <alignment/>
      <protection locked="0"/>
    </xf>
    <xf numFmtId="0" fontId="11" fillId="92" borderId="387" xfId="0" applyFont="1" applyFill="1" applyBorder="1" applyAlignment="1" applyProtection="1">
      <alignment/>
      <protection locked="0"/>
    </xf>
    <xf numFmtId="0" fontId="11" fillId="94" borderId="1" xfId="0" applyFont="1" applyFill="1" applyAlignment="1" applyProtection="1">
      <alignment/>
      <protection locked="0"/>
    </xf>
    <xf numFmtId="0" fontId="0" fillId="95" borderId="0" xfId="0" applyFont="1" applyFill="1" applyBorder="1" applyAlignment="1" applyProtection="1">
      <alignment/>
      <protection locked="0"/>
    </xf>
    <xf numFmtId="0" fontId="0" fillId="104" borderId="29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4" fillId="2" borderId="172" xfId="0" applyFont="1" applyBorder="1" applyAlignment="1" applyProtection="1">
      <alignment horizontal="center"/>
      <protection locked="0"/>
    </xf>
    <xf numFmtId="0" fontId="82" fillId="2" borderId="172" xfId="0" applyFont="1" applyBorder="1" applyAlignment="1" applyProtection="1">
      <alignment horizontal="center"/>
      <protection locked="0"/>
    </xf>
    <xf numFmtId="0" fontId="1" fillId="88" borderId="0" xfId="0" applyFont="1" applyFill="1" applyAlignment="1" applyProtection="1">
      <alignment/>
      <protection locked="0"/>
    </xf>
    <xf numFmtId="1" fontId="14" fillId="60" borderId="6" xfId="0" applyFont="1" applyFill="1" applyBorder="1" applyAlignment="1" applyProtection="1">
      <alignment horizontal="center"/>
      <protection locked="0"/>
    </xf>
    <xf numFmtId="0" fontId="151" fillId="15" borderId="388" xfId="0" applyFont="1" applyBorder="1" applyAlignment="1" applyProtection="1">
      <alignment horizontal="center"/>
      <protection locked="0"/>
    </xf>
    <xf numFmtId="0" fontId="152" fillId="15" borderId="388" xfId="0" applyFont="1" applyBorder="1" applyAlignment="1" applyProtection="1">
      <alignment horizontal="center"/>
      <protection locked="0"/>
    </xf>
    <xf numFmtId="0" fontId="1" fillId="88" borderId="0" xfId="0" applyFont="1" applyFill="1" applyBorder="1" applyAlignment="1" applyProtection="1">
      <alignment/>
      <protection locked="0"/>
    </xf>
    <xf numFmtId="1" fontId="14" fillId="60" borderId="88" xfId="0" applyFont="1" applyFill="1" applyBorder="1" applyAlignment="1" applyProtection="1">
      <alignment horizontal="center"/>
      <protection locked="0"/>
    </xf>
    <xf numFmtId="1" fontId="150" fillId="60" borderId="88" xfId="0" applyFont="1" applyFill="1" applyBorder="1" applyAlignment="1" applyProtection="1">
      <alignment horizontal="center"/>
      <protection locked="0"/>
    </xf>
    <xf numFmtId="1" fontId="150" fillId="60" borderId="93" xfId="0" applyFont="1" applyFill="1" applyBorder="1" applyAlignment="1" applyProtection="1">
      <alignment horizontal="center"/>
      <protection locked="0"/>
    </xf>
    <xf numFmtId="1" fontId="1" fillId="109" borderId="87" xfId="0" applyFont="1" applyFill="1" applyBorder="1" applyAlignment="1" applyProtection="1">
      <alignment horizontal="center"/>
      <protection locked="0"/>
    </xf>
    <xf numFmtId="1" fontId="1" fillId="109" borderId="88" xfId="0" applyFont="1" applyFill="1" applyBorder="1" applyAlignment="1" applyProtection="1">
      <alignment horizontal="center"/>
      <protection locked="0"/>
    </xf>
    <xf numFmtId="0" fontId="1" fillId="88" borderId="0" xfId="0" applyFont="1" applyFill="1" applyBorder="1" applyAlignment="1" applyProtection="1">
      <alignment/>
      <protection locked="0"/>
    </xf>
    <xf numFmtId="0" fontId="11" fillId="93" borderId="293" xfId="0" applyFont="1" applyFill="1" applyBorder="1" applyAlignment="1" applyProtection="1">
      <alignment/>
      <protection locked="0"/>
    </xf>
    <xf numFmtId="0" fontId="11" fillId="16" borderId="293" xfId="0" applyFont="1" applyFill="1" applyBorder="1" applyAlignment="1" applyProtection="1">
      <alignment/>
      <protection locked="0"/>
    </xf>
    <xf numFmtId="0" fontId="11" fillId="94" borderId="293" xfId="0" applyFont="1" applyFill="1" applyBorder="1" applyAlignment="1" applyProtection="1">
      <alignment/>
      <protection locked="0"/>
    </xf>
    <xf numFmtId="0" fontId="134" fillId="13" borderId="172" xfId="0" applyFont="1" applyBorder="1" applyAlignment="1" applyProtection="1">
      <alignment horizontal="center"/>
      <protection locked="0"/>
    </xf>
    <xf numFmtId="0" fontId="82" fillId="13" borderId="172" xfId="0" applyFont="1" applyBorder="1" applyAlignment="1" applyProtection="1">
      <alignment horizontal="center"/>
      <protection locked="0"/>
    </xf>
    <xf numFmtId="0" fontId="1" fillId="93" borderId="0" xfId="0" applyFont="1" applyFill="1" applyAlignment="1" applyProtection="1">
      <alignment/>
      <protection locked="0"/>
    </xf>
    <xf numFmtId="0" fontId="1" fillId="16" borderId="0" xfId="0" applyFont="1" applyFill="1" applyBorder="1" applyAlignment="1" applyProtection="1">
      <alignment/>
      <protection locked="0"/>
    </xf>
    <xf numFmtId="0" fontId="1" fillId="92" borderId="0" xfId="0" applyFont="1" applyFill="1" applyBorder="1" applyAlignment="1" applyProtection="1">
      <alignment/>
      <protection locked="0"/>
    </xf>
    <xf numFmtId="0" fontId="1" fillId="94" borderId="0" xfId="0" applyFont="1" applyFill="1" applyBorder="1" applyAlignment="1" applyProtection="1">
      <alignment/>
      <protection locked="0"/>
    </xf>
    <xf numFmtId="0" fontId="134" fillId="3" borderId="172" xfId="0" applyFont="1" applyBorder="1" applyAlignment="1" applyProtection="1">
      <alignment horizontal="center"/>
      <protection locked="0"/>
    </xf>
    <xf numFmtId="0" fontId="82" fillId="3" borderId="172" xfId="0" applyFont="1" applyBorder="1" applyAlignment="1" applyProtection="1">
      <alignment horizontal="center"/>
      <protection locked="0"/>
    </xf>
    <xf numFmtId="0" fontId="1" fillId="16" borderId="0" xfId="0" applyFont="1" applyFill="1" applyAlignment="1" applyProtection="1">
      <alignment/>
      <protection locked="0"/>
    </xf>
    <xf numFmtId="0" fontId="1" fillId="94" borderId="0" xfId="0" applyFont="1" applyFill="1" applyAlignment="1" applyProtection="1">
      <alignment/>
      <protection locked="0"/>
    </xf>
    <xf numFmtId="0" fontId="134" fillId="4" borderId="172" xfId="0" applyFont="1" applyBorder="1" applyAlignment="1" applyProtection="1">
      <alignment horizontal="center"/>
      <protection locked="0"/>
    </xf>
    <xf numFmtId="0" fontId="82" fillId="4" borderId="172" xfId="0" applyFont="1" applyBorder="1" applyAlignment="1" applyProtection="1">
      <alignment horizontal="center"/>
      <protection locked="0"/>
    </xf>
    <xf numFmtId="1" fontId="1" fillId="109" borderId="164" xfId="0" applyFont="1" applyFill="1" applyBorder="1" applyAlignment="1" applyProtection="1">
      <alignment horizontal="center"/>
      <protection locked="0"/>
    </xf>
    <xf numFmtId="0" fontId="153" fillId="16" borderId="85" xfId="0" applyFont="1" applyBorder="1" applyAlignment="1" applyProtection="1">
      <alignment horizontal="center"/>
      <protection locked="0"/>
    </xf>
    <xf numFmtId="0" fontId="86" fillId="16" borderId="85" xfId="0" applyFont="1" applyBorder="1" applyAlignment="1" applyProtection="1">
      <alignment horizontal="center"/>
      <protection locked="0"/>
    </xf>
    <xf numFmtId="0" fontId="134" fillId="5" borderId="172" xfId="0" applyFont="1" applyBorder="1" applyAlignment="1" applyProtection="1">
      <alignment horizontal="center"/>
      <protection locked="0"/>
    </xf>
    <xf numFmtId="0" fontId="82" fillId="5" borderId="172" xfId="0" applyFont="1" applyBorder="1" applyAlignment="1" applyProtection="1">
      <alignment horizontal="center"/>
      <protection locked="0"/>
    </xf>
    <xf numFmtId="0" fontId="1" fillId="88" borderId="389" xfId="0" applyFont="1" applyFill="1" applyBorder="1" applyAlignment="1" applyProtection="1">
      <alignment/>
      <protection locked="0"/>
    </xf>
    <xf numFmtId="0" fontId="126" fillId="110" borderId="0" xfId="0" applyFont="1" applyFill="1" applyBorder="1" applyAlignment="1" applyProtection="1">
      <alignment horizontal="center"/>
      <protection locked="0"/>
    </xf>
    <xf numFmtId="0" fontId="29" fillId="10" borderId="390" xfId="0" applyFont="1" applyBorder="1" applyAlignment="1">
      <alignment horizontal="right"/>
    </xf>
    <xf numFmtId="0" fontId="48" fillId="9" borderId="0" xfId="0" applyFont="1" applyBorder="1" applyAlignment="1">
      <alignment/>
    </xf>
    <xf numFmtId="0" fontId="48" fillId="55" borderId="391" xfId="0" applyFont="1" applyFill="1" applyBorder="1" applyAlignment="1">
      <alignment/>
    </xf>
    <xf numFmtId="0" fontId="1" fillId="9" borderId="322" xfId="0" applyFont="1" applyBorder="1" applyAlignment="1" quotePrefix="1">
      <alignment/>
    </xf>
    <xf numFmtId="0" fontId="30" fillId="10" borderId="0" xfId="0" applyFont="1" applyBorder="1" applyAlignment="1">
      <alignment horizontal="right"/>
    </xf>
    <xf numFmtId="1" fontId="8" fillId="99" borderId="99" xfId="0" applyNumberForma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3" fillId="111" borderId="99" xfId="0" applyFill="1" applyBorder="1" applyAlignment="1" applyProtection="1">
      <alignment horizontal="center"/>
      <protection/>
    </xf>
    <xf numFmtId="1" fontId="17" fillId="8" borderId="99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38" fillId="37" borderId="12" xfId="0" applyFont="1" applyFill="1" applyAlignment="1">
      <alignment horizontal="center"/>
    </xf>
    <xf numFmtId="0" fontId="96" fillId="37" borderId="12" xfId="0" applyFont="1" applyFill="1" applyAlignment="1">
      <alignment horizontal="center"/>
    </xf>
    <xf numFmtId="0" fontId="96" fillId="19" borderId="12" xfId="0" applyFont="1" applyAlignment="1">
      <alignment horizontal="center"/>
    </xf>
    <xf numFmtId="0" fontId="27" fillId="4" borderId="132" xfId="0" applyFont="1" applyBorder="1" applyAlignment="1">
      <alignment/>
    </xf>
    <xf numFmtId="0" fontId="41" fillId="4" borderId="132" xfId="0" applyFont="1" applyBorder="1" applyAlignment="1">
      <alignment/>
    </xf>
    <xf numFmtId="0" fontId="25" fillId="112" borderId="392" xfId="0" applyFont="1" applyFill="1" applyBorder="1" applyAlignment="1">
      <alignment horizontal="left" vertical="center"/>
    </xf>
    <xf numFmtId="0" fontId="25" fillId="112" borderId="393" xfId="0" applyFill="1" applyAlignment="1">
      <alignment horizontal="center" vertical="center"/>
    </xf>
    <xf numFmtId="0" fontId="25" fillId="112" borderId="394" xfId="0" applyFill="1" applyAlignment="1">
      <alignment horizontal="center" vertical="center"/>
    </xf>
    <xf numFmtId="0" fontId="155" fillId="6" borderId="0" xfId="0" applyFont="1" applyAlignment="1">
      <alignment horizontal="center"/>
    </xf>
    <xf numFmtId="0" fontId="11" fillId="8" borderId="93" xfId="0" applyBorder="1" applyAlignment="1">
      <alignment horizontal="center"/>
    </xf>
    <xf numFmtId="0" fontId="11" fillId="8" borderId="90" xfId="0" applyBorder="1" applyAlignment="1">
      <alignment horizontal="center"/>
    </xf>
    <xf numFmtId="0" fontId="11" fillId="8" borderId="233" xfId="0" applyBorder="1" applyAlignment="1">
      <alignment horizontal="center"/>
    </xf>
    <xf numFmtId="0" fontId="11" fillId="113" borderId="90" xfId="0" applyFill="1" applyBorder="1" applyAlignment="1">
      <alignment horizontal="center"/>
    </xf>
    <xf numFmtId="0" fontId="11" fillId="113" borderId="233" xfId="0" applyFill="1" applyBorder="1" applyAlignment="1">
      <alignment horizontal="center"/>
    </xf>
    <xf numFmtId="0" fontId="11" fillId="67" borderId="93" xfId="0" applyFill="1" applyBorder="1" applyAlignment="1">
      <alignment horizontal="center"/>
    </xf>
    <xf numFmtId="0" fontId="11" fillId="67" borderId="395" xfId="0" applyFill="1" applyBorder="1" applyAlignment="1">
      <alignment horizontal="center"/>
    </xf>
    <xf numFmtId="0" fontId="11" fillId="8" borderId="0" xfId="0" applyBorder="1" applyAlignment="1">
      <alignment horizontal="center"/>
    </xf>
    <xf numFmtId="0" fontId="11" fillId="8" borderId="178" xfId="0" applyBorder="1" applyAlignment="1">
      <alignment horizontal="center"/>
    </xf>
    <xf numFmtId="0" fontId="11" fillId="113" borderId="47" xfId="0" applyFill="1" applyBorder="1" applyAlignment="1">
      <alignment horizontal="center"/>
    </xf>
    <xf numFmtId="0" fontId="11" fillId="67" borderId="233" xfId="0" applyFill="1" applyBorder="1" applyAlignment="1">
      <alignment horizontal="center"/>
    </xf>
    <xf numFmtId="0" fontId="11" fillId="0" borderId="0" xfId="0" applyBorder="1" applyAlignment="1">
      <alignment/>
    </xf>
    <xf numFmtId="0" fontId="11" fillId="11" borderId="92" xfId="0" applyBorder="1" applyAlignment="1">
      <alignment horizontal="center"/>
    </xf>
    <xf numFmtId="0" fontId="11" fillId="0" borderId="0" xfId="0" applyBorder="1" applyAlignment="1">
      <alignment/>
    </xf>
    <xf numFmtId="0" fontId="11" fillId="113" borderId="289" xfId="0" applyFill="1" applyBorder="1" applyAlignment="1">
      <alignment horizontal="center"/>
    </xf>
    <xf numFmtId="0" fontId="11" fillId="113" borderId="195" xfId="0" applyFill="1" applyBorder="1" applyAlignment="1">
      <alignment horizontal="center"/>
    </xf>
    <xf numFmtId="0" fontId="11" fillId="67" borderId="179" xfId="0" applyFill="1" applyBorder="1" applyAlignment="1">
      <alignment horizontal="center"/>
    </xf>
    <xf numFmtId="0" fontId="11" fillId="113" borderId="93" xfId="0" applyFill="1" applyBorder="1" applyAlignment="1">
      <alignment horizontal="center"/>
    </xf>
    <xf numFmtId="0" fontId="11" fillId="113" borderId="292" xfId="0" applyFill="1" applyBorder="1" applyAlignment="1">
      <alignment horizontal="center"/>
    </xf>
    <xf numFmtId="0" fontId="11" fillId="67" borderId="0" xfId="0" applyFill="1" applyBorder="1" applyAlignment="1">
      <alignment horizontal="center"/>
    </xf>
    <xf numFmtId="0" fontId="26" fillId="114" borderId="0" xfId="0" applyFont="1" applyFill="1" applyBorder="1" applyAlignment="1">
      <alignment horizontal="center"/>
    </xf>
    <xf numFmtId="0" fontId="26" fillId="114" borderId="0" xfId="0" applyFont="1" applyFill="1" applyBorder="1" applyAlignment="1">
      <alignment horizontal="center"/>
    </xf>
    <xf numFmtId="1" fontId="2" fillId="15" borderId="195" xfId="0" applyNumberFormat="1" applyBorder="1" applyAlignment="1">
      <alignment horizontal="center"/>
    </xf>
    <xf numFmtId="0" fontId="3" fillId="2" borderId="195" xfId="0" applyBorder="1" applyAlignment="1">
      <alignment horizontal="center"/>
    </xf>
    <xf numFmtId="0" fontId="4" fillId="15" borderId="195" xfId="0" applyBorder="1" applyAlignment="1">
      <alignment horizontal="center"/>
    </xf>
    <xf numFmtId="1" fontId="3" fillId="13" borderId="195" xfId="0" applyNumberFormat="1" applyBorder="1" applyAlignment="1">
      <alignment horizontal="center"/>
    </xf>
    <xf numFmtId="0" fontId="3" fillId="98" borderId="195" xfId="0" applyBorder="1" applyAlignment="1">
      <alignment horizontal="center"/>
    </xf>
    <xf numFmtId="0" fontId="3" fillId="5" borderId="195" xfId="0" applyBorder="1" applyAlignment="1">
      <alignment horizontal="center"/>
    </xf>
    <xf numFmtId="1" fontId="147" fillId="20" borderId="99" xfId="0" applyFont="1" applyBorder="1" applyAlignment="1">
      <alignment horizontal="center"/>
    </xf>
    <xf numFmtId="0" fontId="43" fillId="97" borderId="6" xfId="0" applyFill="1" applyAlignment="1">
      <alignment/>
    </xf>
    <xf numFmtId="0" fontId="43" fillId="115" borderId="6" xfId="0" applyFill="1" applyAlignment="1">
      <alignment/>
    </xf>
    <xf numFmtId="0" fontId="156" fillId="116" borderId="6" xfId="0" applyFont="1" applyFill="1" applyAlignment="1">
      <alignment/>
    </xf>
    <xf numFmtId="0" fontId="157" fillId="40" borderId="6" xfId="0" applyFont="1" applyFill="1" applyAlignment="1">
      <alignment/>
    </xf>
    <xf numFmtId="0" fontId="44" fillId="117" borderId="6" xfId="0" applyFont="1" applyFill="1" applyAlignment="1">
      <alignment/>
    </xf>
    <xf numFmtId="0" fontId="158" fillId="117" borderId="6" xfId="0" applyFont="1" applyFill="1" applyAlignment="1">
      <alignment horizontal="left"/>
    </xf>
    <xf numFmtId="0" fontId="43" fillId="118" borderId="6" xfId="0" applyFont="1" applyFill="1" applyAlignment="1">
      <alignment/>
    </xf>
    <xf numFmtId="0" fontId="11" fillId="67" borderId="92" xfId="0" applyFill="1" applyBorder="1" applyAlignment="1">
      <alignment horizontal="center"/>
    </xf>
    <xf numFmtId="0" fontId="159" fillId="49" borderId="6" xfId="0" applyFont="1" applyAlignment="1">
      <alignment horizontal="center"/>
    </xf>
    <xf numFmtId="0" fontId="161" fillId="11" borderId="6" xfId="0" applyFont="1" applyAlignment="1">
      <alignment horizontal="center"/>
    </xf>
    <xf numFmtId="0" fontId="1" fillId="11" borderId="6" xfId="0" applyFont="1" applyAlignment="1">
      <alignment horizontal="center"/>
    </xf>
    <xf numFmtId="0" fontId="48" fillId="11" borderId="6" xfId="0" applyFont="1" applyAlignment="1">
      <alignment horizontal="center"/>
    </xf>
    <xf numFmtId="0" fontId="11" fillId="11" borderId="6" xfId="0" applyFont="1" applyAlignment="1">
      <alignment horizontal="center"/>
    </xf>
    <xf numFmtId="0" fontId="11" fillId="67" borderId="47" xfId="0" applyFill="1" applyBorder="1" applyAlignment="1">
      <alignment horizontal="center"/>
    </xf>
    <xf numFmtId="0" fontId="11" fillId="119" borderId="233" xfId="0" applyFill="1" applyBorder="1" applyAlignment="1">
      <alignment horizontal="center"/>
    </xf>
    <xf numFmtId="0" fontId="11" fillId="119" borderId="0" xfId="0" applyFill="1" applyBorder="1" applyAlignment="1">
      <alignment horizontal="center"/>
    </xf>
    <xf numFmtId="0" fontId="11" fillId="119" borderId="178" xfId="0" applyFill="1" applyBorder="1" applyAlignment="1">
      <alignment horizontal="center"/>
    </xf>
    <xf numFmtId="0" fontId="11" fillId="119" borderId="90" xfId="0" applyFill="1" applyBorder="1" applyAlignment="1">
      <alignment horizontal="center"/>
    </xf>
    <xf numFmtId="0" fontId="11" fillId="119" borderId="87" xfId="0" applyFill="1" applyBorder="1" applyAlignment="1">
      <alignment horizontal="center"/>
    </xf>
    <xf numFmtId="0" fontId="46" fillId="13" borderId="0" xfId="0" applyFont="1" applyAlignment="1">
      <alignment horizontal="left"/>
    </xf>
    <xf numFmtId="0" fontId="159" fillId="49" borderId="92" xfId="0" applyFont="1" applyBorder="1" applyAlignment="1">
      <alignment horizontal="center"/>
    </xf>
    <xf numFmtId="0" fontId="44" fillId="117" borderId="67" xfId="0" applyFont="1" applyFill="1" applyBorder="1" applyAlignment="1">
      <alignment/>
    </xf>
    <xf numFmtId="0" fontId="1" fillId="11" borderId="67" xfId="0" applyFont="1" applyBorder="1" applyAlignment="1">
      <alignment horizontal="center"/>
    </xf>
    <xf numFmtId="0" fontId="1" fillId="119" borderId="0" xfId="0" applyFont="1" applyFill="1" applyBorder="1" applyAlignment="1">
      <alignment horizontal="center"/>
    </xf>
    <xf numFmtId="0" fontId="11" fillId="11" borderId="396" xfId="0" applyBorder="1" applyAlignment="1">
      <alignment horizontal="center"/>
    </xf>
    <xf numFmtId="0" fontId="45" fillId="11" borderId="396" xfId="0" applyBorder="1" applyAlignment="1">
      <alignment horizontal="center"/>
    </xf>
    <xf numFmtId="0" fontId="159" fillId="49" borderId="396" xfId="0" applyFont="1" applyBorder="1" applyAlignment="1">
      <alignment horizontal="center"/>
    </xf>
    <xf numFmtId="0" fontId="44" fillId="117" borderId="397" xfId="0" applyFont="1" applyFill="1" applyBorder="1" applyAlignment="1">
      <alignment/>
    </xf>
    <xf numFmtId="0" fontId="47" fillId="120" borderId="0" xfId="0" applyFont="1" applyFill="1" applyBorder="1" applyAlignment="1">
      <alignment horizontal="center"/>
    </xf>
    <xf numFmtId="0" fontId="47" fillId="121" borderId="0" xfId="0" applyFont="1" applyFill="1" applyBorder="1" applyAlignment="1">
      <alignment horizontal="center"/>
    </xf>
    <xf numFmtId="0" fontId="40" fillId="121" borderId="0" xfId="0" applyFont="1" applyFill="1" applyBorder="1" applyAlignment="1">
      <alignment horizontal="center"/>
    </xf>
    <xf numFmtId="0" fontId="11" fillId="119" borderId="398" xfId="0" applyFill="1" applyBorder="1" applyAlignment="1">
      <alignment horizontal="center"/>
    </xf>
    <xf numFmtId="0" fontId="11" fillId="119" borderId="399" xfId="0" applyFill="1" applyBorder="1" applyAlignment="1">
      <alignment horizontal="center"/>
    </xf>
    <xf numFmtId="0" fontId="47" fillId="121" borderId="400" xfId="0" applyFont="1" applyFill="1" applyBorder="1" applyAlignment="1">
      <alignment horizontal="center"/>
    </xf>
    <xf numFmtId="0" fontId="11" fillId="119" borderId="401" xfId="0" applyFill="1" applyBorder="1" applyAlignment="1">
      <alignment horizontal="center"/>
    </xf>
    <xf numFmtId="0" fontId="162" fillId="55" borderId="320" xfId="0" applyFont="1" applyFill="1" applyBorder="1" applyAlignment="1">
      <alignment/>
    </xf>
    <xf numFmtId="0" fontId="56" fillId="14" borderId="402" xfId="0" applyBorder="1" applyAlignment="1">
      <alignment/>
    </xf>
    <xf numFmtId="0" fontId="62" fillId="14" borderId="0" xfId="0" applyBorder="1" applyAlignment="1">
      <alignment horizontal="center"/>
    </xf>
    <xf numFmtId="0" fontId="56" fillId="11" borderId="92" xfId="0" applyBorder="1" applyAlignment="1">
      <alignment horizontal="center"/>
    </xf>
    <xf numFmtId="0" fontId="56" fillId="11" borderId="67" xfId="0" applyBorder="1" applyAlignment="1">
      <alignment horizontal="center"/>
    </xf>
    <xf numFmtId="0" fontId="56" fillId="11" borderId="99" xfId="0" applyBorder="1" applyAlignment="1">
      <alignment horizontal="center"/>
    </xf>
    <xf numFmtId="0" fontId="0" fillId="104" borderId="297" xfId="0" applyFill="1" applyBorder="1" applyAlignment="1" applyProtection="1">
      <alignment/>
      <protection locked="0"/>
    </xf>
    <xf numFmtId="0" fontId="11" fillId="16" borderId="296" xfId="0" applyFill="1" applyBorder="1" applyAlignment="1" applyProtection="1">
      <alignment/>
      <protection locked="0"/>
    </xf>
    <xf numFmtId="0" fontId="11" fillId="16" borderId="297" xfId="0" applyFill="1" applyBorder="1" applyAlignment="1" applyProtection="1">
      <alignment/>
      <protection locked="0"/>
    </xf>
    <xf numFmtId="0" fontId="11" fillId="93" borderId="288" xfId="0" applyFill="1" applyBorder="1" applyAlignment="1" applyProtection="1">
      <alignment/>
      <protection locked="0"/>
    </xf>
    <xf numFmtId="0" fontId="11" fillId="93" borderId="288" xfId="0" applyFont="1" applyFill="1" applyBorder="1" applyAlignment="1" applyProtection="1">
      <alignment/>
      <protection locked="0"/>
    </xf>
    <xf numFmtId="0" fontId="1" fillId="93" borderId="0" xfId="0" applyFill="1" applyBorder="1" applyAlignment="1" applyProtection="1">
      <alignment/>
      <protection locked="0"/>
    </xf>
    <xf numFmtId="0" fontId="1" fillId="93" borderId="0" xfId="0" applyFill="1" applyBorder="1" applyAlignment="1" applyProtection="1">
      <alignment/>
      <protection locked="0"/>
    </xf>
    <xf numFmtId="0" fontId="11" fillId="92" borderId="383" xfId="0" applyFill="1" applyBorder="1" applyAlignment="1" applyProtection="1">
      <alignment/>
      <protection locked="0"/>
    </xf>
    <xf numFmtId="0" fontId="1" fillId="92" borderId="0" xfId="0" applyFill="1" applyBorder="1" applyAlignment="1" applyProtection="1">
      <alignment/>
      <protection locked="0"/>
    </xf>
    <xf numFmtId="0" fontId="38" fillId="20" borderId="403" xfId="0" applyFont="1" applyBorder="1" applyAlignment="1" applyProtection="1">
      <alignment horizontal="center"/>
      <protection/>
    </xf>
    <xf numFmtId="0" fontId="118" fillId="11" borderId="102" xfId="0" applyFont="1" applyBorder="1" applyAlignment="1">
      <alignment horizontal="center" vertical="center"/>
    </xf>
    <xf numFmtId="0" fontId="118" fillId="11" borderId="24" xfId="0" applyFont="1" applyBorder="1" applyAlignment="1">
      <alignment horizontal="center" vertical="center"/>
    </xf>
    <xf numFmtId="0" fontId="118" fillId="11" borderId="404" xfId="0" applyFont="1" applyBorder="1" applyAlignment="1">
      <alignment horizontal="center" vertical="center"/>
    </xf>
    <xf numFmtId="0" fontId="118" fillId="11" borderId="95" xfId="0" applyFont="1" applyBorder="1" applyAlignment="1">
      <alignment horizontal="center" vertical="center"/>
    </xf>
    <xf numFmtId="0" fontId="118" fillId="11" borderId="109" xfId="0" applyFont="1" applyBorder="1" applyAlignment="1">
      <alignment horizontal="center" vertical="center"/>
    </xf>
    <xf numFmtId="0" fontId="118" fillId="11" borderId="92" xfId="0" applyFont="1" applyBorder="1" applyAlignment="1">
      <alignment horizontal="center" vertical="center"/>
    </xf>
    <xf numFmtId="0" fontId="118" fillId="11" borderId="125" xfId="0" applyFont="1" applyBorder="1" applyAlignment="1">
      <alignment horizontal="center" vertical="center"/>
    </xf>
    <xf numFmtId="0" fontId="118" fillId="11" borderId="93" xfId="0" applyFont="1" applyBorder="1" applyAlignment="1">
      <alignment horizontal="center" vertical="center"/>
    </xf>
    <xf numFmtId="0" fontId="118" fillId="11" borderId="105" xfId="0" applyFont="1" applyBorder="1" applyAlignment="1">
      <alignment horizontal="center" vertical="center"/>
    </xf>
    <xf numFmtId="0" fontId="118" fillId="11" borderId="67" xfId="0" applyFont="1" applyBorder="1" applyAlignment="1">
      <alignment horizontal="center" vertical="center"/>
    </xf>
    <xf numFmtId="0" fontId="118" fillId="11" borderId="405" xfId="0" applyFont="1" applyBorder="1" applyAlignment="1">
      <alignment horizontal="center" vertical="center"/>
    </xf>
    <xf numFmtId="0" fontId="118" fillId="11" borderId="87" xfId="0" applyFont="1" applyBorder="1" applyAlignment="1">
      <alignment horizontal="center" vertical="center"/>
    </xf>
    <xf numFmtId="0" fontId="118" fillId="11" borderId="106" xfId="0" applyFont="1" applyBorder="1" applyAlignment="1">
      <alignment horizontal="center" vertical="center"/>
    </xf>
    <xf numFmtId="0" fontId="118" fillId="11" borderId="6" xfId="0" applyFont="1" applyBorder="1" applyAlignment="1">
      <alignment horizontal="center" vertical="center"/>
    </xf>
    <xf numFmtId="0" fontId="118" fillId="11" borderId="2" xfId="0" applyFont="1" applyBorder="1" applyAlignment="1">
      <alignment horizontal="center" vertical="center"/>
    </xf>
    <xf numFmtId="0" fontId="118" fillId="11" borderId="88" xfId="0" applyFont="1" applyBorder="1" applyAlignment="1">
      <alignment horizontal="center" vertical="center"/>
    </xf>
    <xf numFmtId="0" fontId="118" fillId="11" borderId="107" xfId="0" applyFont="1" applyBorder="1" applyAlignment="1">
      <alignment horizontal="center" vertical="center"/>
    </xf>
    <xf numFmtId="0" fontId="118" fillId="11" borderId="27" xfId="0" applyFont="1" applyBorder="1" applyAlignment="1">
      <alignment horizontal="center" vertical="center"/>
    </xf>
    <xf numFmtId="0" fontId="118" fillId="11" borderId="110" xfId="0" applyFont="1" applyBorder="1" applyAlignment="1">
      <alignment horizontal="center" vertical="center"/>
    </xf>
    <xf numFmtId="0" fontId="118" fillId="11" borderId="146" xfId="0" applyFont="1" applyBorder="1" applyAlignment="1">
      <alignment horizontal="center" vertical="center"/>
    </xf>
    <xf numFmtId="0" fontId="118" fillId="11" borderId="103" xfId="0" applyFont="1" applyBorder="1" applyAlignment="1">
      <alignment horizontal="center" vertical="center"/>
    </xf>
    <xf numFmtId="0" fontId="118" fillId="11" borderId="25" xfId="0" applyFont="1" applyBorder="1" applyAlignment="1">
      <alignment horizontal="center" vertical="center"/>
    </xf>
    <xf numFmtId="0" fontId="118" fillId="11" borderId="406" xfId="0" applyFont="1" applyBorder="1" applyAlignment="1">
      <alignment horizontal="center" vertical="center"/>
    </xf>
    <xf numFmtId="0" fontId="118" fillId="11" borderId="97" xfId="0" applyFont="1" applyBorder="1" applyAlignment="1">
      <alignment horizontal="center" vertical="center"/>
    </xf>
    <xf numFmtId="0" fontId="118" fillId="11" borderId="407" xfId="0" applyFont="1" applyBorder="1" applyAlignment="1">
      <alignment horizontal="center" vertical="center"/>
    </xf>
    <xf numFmtId="0" fontId="118" fillId="11" borderId="26" xfId="0" applyFont="1" applyBorder="1" applyAlignment="1">
      <alignment horizontal="center" vertical="center"/>
    </xf>
    <xf numFmtId="0" fontId="118" fillId="11" borderId="112" xfId="0" applyFont="1" applyBorder="1" applyAlignment="1">
      <alignment horizontal="center" vertical="center"/>
    </xf>
    <xf numFmtId="0" fontId="118" fillId="11" borderId="185" xfId="0" applyFont="1" applyBorder="1" applyAlignment="1">
      <alignment horizontal="center" vertical="center"/>
    </xf>
    <xf numFmtId="0" fontId="118" fillId="11" borderId="408" xfId="0" applyFont="1" applyBorder="1" applyAlignment="1">
      <alignment horizontal="center" vertical="center"/>
    </xf>
    <xf numFmtId="0" fontId="118" fillId="11" borderId="35" xfId="0" applyFont="1" applyBorder="1" applyAlignment="1">
      <alignment horizontal="center" vertical="center"/>
    </xf>
    <xf numFmtId="0" fontId="118" fillId="11" borderId="409" xfId="0" applyFont="1" applyBorder="1" applyAlignment="1">
      <alignment horizontal="center" vertical="center"/>
    </xf>
    <xf numFmtId="0" fontId="118" fillId="11" borderId="89" xfId="0" applyFont="1" applyBorder="1" applyAlignment="1">
      <alignment horizontal="center" vertical="center"/>
    </xf>
    <xf numFmtId="0" fontId="118" fillId="11" borderId="102" xfId="0" applyFont="1" applyFill="1" applyBorder="1" applyAlignment="1">
      <alignment horizontal="center" vertical="center"/>
    </xf>
    <xf numFmtId="0" fontId="118" fillId="11" borderId="24" xfId="0" applyFont="1" applyFill="1" applyBorder="1" applyAlignment="1">
      <alignment horizontal="center" vertical="center"/>
    </xf>
    <xf numFmtId="0" fontId="118" fillId="11" borderId="404" xfId="0" applyFont="1" applyFill="1" applyBorder="1" applyAlignment="1">
      <alignment horizontal="center" vertical="center"/>
    </xf>
    <xf numFmtId="0" fontId="118" fillId="11" borderId="410" xfId="0" applyFont="1" applyFill="1" applyBorder="1" applyAlignment="1">
      <alignment horizontal="center" vertical="center"/>
    </xf>
    <xf numFmtId="0" fontId="118" fillId="11" borderId="103" xfId="0" applyFont="1" applyFill="1" applyBorder="1" applyAlignment="1">
      <alignment horizontal="center" vertical="center"/>
    </xf>
    <xf numFmtId="0" fontId="118" fillId="11" borderId="25" xfId="0" applyFont="1" applyFill="1" applyBorder="1" applyAlignment="1">
      <alignment horizontal="center" vertical="center"/>
    </xf>
    <xf numFmtId="0" fontId="118" fillId="11" borderId="406" xfId="0" applyFont="1" applyFill="1" applyBorder="1" applyAlignment="1">
      <alignment horizontal="center" vertical="center"/>
    </xf>
    <xf numFmtId="0" fontId="118" fillId="11" borderId="150" xfId="0" applyFont="1" applyFill="1" applyBorder="1" applyAlignment="1">
      <alignment horizontal="center" vertical="center"/>
    </xf>
    <xf numFmtId="0" fontId="118" fillId="11" borderId="407" xfId="0" applyFont="1" applyFill="1" applyBorder="1" applyAlignment="1">
      <alignment horizontal="center" vertical="center"/>
    </xf>
    <xf numFmtId="0" fontId="118" fillId="11" borderId="26" xfId="0" applyFont="1" applyFill="1" applyBorder="1" applyAlignment="1">
      <alignment horizontal="center" vertical="center"/>
    </xf>
    <xf numFmtId="0" fontId="118" fillId="11" borderId="112" xfId="0" applyFont="1" applyFill="1" applyBorder="1" applyAlignment="1">
      <alignment horizontal="center" vertical="center"/>
    </xf>
    <xf numFmtId="0" fontId="118" fillId="11" borderId="411" xfId="0" applyFont="1" applyFill="1" applyBorder="1" applyAlignment="1">
      <alignment horizontal="center" vertical="center"/>
    </xf>
    <xf numFmtId="0" fontId="118" fillId="11" borderId="106" xfId="0" applyFont="1" applyFill="1" applyBorder="1" applyAlignment="1">
      <alignment horizontal="center" vertical="center"/>
    </xf>
    <xf numFmtId="0" fontId="118" fillId="11" borderId="6" xfId="0" applyFont="1" applyFill="1" applyBorder="1" applyAlignment="1">
      <alignment horizontal="center" vertical="center"/>
    </xf>
    <xf numFmtId="0" fontId="118" fillId="11" borderId="2" xfId="0" applyFont="1" applyFill="1" applyBorder="1" applyAlignment="1">
      <alignment horizontal="center" vertical="center"/>
    </xf>
    <xf numFmtId="0" fontId="118" fillId="11" borderId="149" xfId="0" applyFont="1" applyFill="1" applyBorder="1" applyAlignment="1">
      <alignment horizontal="center" vertical="center"/>
    </xf>
    <xf numFmtId="0" fontId="118" fillId="11" borderId="107" xfId="0" applyFont="1" applyFill="1" applyBorder="1" applyAlignment="1">
      <alignment horizontal="center" vertical="center"/>
    </xf>
    <xf numFmtId="0" fontId="118" fillId="11" borderId="27" xfId="0" applyFont="1" applyFill="1" applyBorder="1" applyAlignment="1">
      <alignment horizontal="center" vertical="center"/>
    </xf>
    <xf numFmtId="0" fontId="118" fillId="11" borderId="110" xfId="0" applyFont="1" applyFill="1" applyBorder="1" applyAlignment="1">
      <alignment horizontal="center" vertical="center"/>
    </xf>
    <xf numFmtId="0" fontId="118" fillId="11" borderId="148" xfId="0" applyFont="1" applyFill="1" applyBorder="1" applyAlignment="1">
      <alignment horizontal="center" vertical="center"/>
    </xf>
    <xf numFmtId="0" fontId="118" fillId="11" borderId="412" xfId="0" applyFont="1" applyFill="1" applyBorder="1" applyAlignment="1">
      <alignment horizontal="center" vertical="center"/>
    </xf>
    <xf numFmtId="0" fontId="118" fillId="11" borderId="413" xfId="0" applyFont="1" applyFill="1" applyBorder="1" applyAlignment="1">
      <alignment horizontal="center" vertical="center"/>
    </xf>
    <xf numFmtId="0" fontId="118" fillId="11" borderId="414" xfId="0" applyFont="1" applyFill="1" applyBorder="1" applyAlignment="1">
      <alignment horizontal="center" vertical="center"/>
    </xf>
    <xf numFmtId="0" fontId="118" fillId="11" borderId="415" xfId="0" applyFont="1" applyFill="1" applyBorder="1" applyAlignment="1">
      <alignment horizontal="center" vertical="center"/>
    </xf>
    <xf numFmtId="0" fontId="118" fillId="11" borderId="410" xfId="0" applyFont="1" applyBorder="1" applyAlignment="1">
      <alignment horizontal="center" vertical="center"/>
    </xf>
    <xf numFmtId="0" fontId="118" fillId="11" borderId="150" xfId="0" applyFont="1" applyBorder="1" applyAlignment="1">
      <alignment horizontal="center" vertical="center"/>
    </xf>
    <xf numFmtId="0" fontId="118" fillId="11" borderId="166" xfId="0" applyFont="1" applyBorder="1" applyAlignment="1">
      <alignment horizontal="center" vertical="center"/>
    </xf>
    <xf numFmtId="0" fontId="118" fillId="11" borderId="411" xfId="0" applyFont="1" applyBorder="1" applyAlignment="1">
      <alignment horizontal="center" vertical="center"/>
    </xf>
    <xf numFmtId="0" fontId="118" fillId="11" borderId="149" xfId="0" applyFont="1" applyBorder="1" applyAlignment="1">
      <alignment horizontal="center" vertical="center"/>
    </xf>
    <xf numFmtId="0" fontId="118" fillId="11" borderId="148" xfId="0" applyFont="1" applyBorder="1" applyAlignment="1">
      <alignment horizontal="center" vertical="center"/>
    </xf>
    <xf numFmtId="0" fontId="118" fillId="11" borderId="162" xfId="0" applyFont="1" applyBorder="1" applyAlignment="1">
      <alignment horizontal="center" vertical="center"/>
    </xf>
    <xf numFmtId="0" fontId="118" fillId="11" borderId="412" xfId="0" applyFont="1" applyBorder="1" applyAlignment="1">
      <alignment horizontal="center" vertical="center"/>
    </xf>
    <xf numFmtId="0" fontId="118" fillId="11" borderId="413" xfId="0" applyFont="1" applyBorder="1" applyAlignment="1">
      <alignment horizontal="center" vertical="center"/>
    </xf>
    <xf numFmtId="0" fontId="118" fillId="11" borderId="414" xfId="0" applyFont="1" applyBorder="1" applyAlignment="1">
      <alignment horizontal="center" vertical="center"/>
    </xf>
    <xf numFmtId="0" fontId="118" fillId="11" borderId="415" xfId="0" applyFont="1" applyBorder="1" applyAlignment="1">
      <alignment horizontal="center" vertical="center"/>
    </xf>
    <xf numFmtId="0" fontId="118" fillId="11" borderId="416" xfId="0" applyFont="1" applyBorder="1" applyAlignment="1">
      <alignment horizontal="center" vertical="center"/>
    </xf>
    <xf numFmtId="0" fontId="118" fillId="11" borderId="417" xfId="0" applyFont="1" applyBorder="1" applyAlignment="1">
      <alignment horizontal="center" vertical="center"/>
    </xf>
    <xf numFmtId="0" fontId="118" fillId="11" borderId="418" xfId="0" applyFont="1" applyBorder="1" applyAlignment="1">
      <alignment horizontal="center" vertical="center"/>
    </xf>
    <xf numFmtId="0" fontId="118" fillId="11" borderId="238" xfId="0" applyFont="1" applyBorder="1" applyAlignment="1">
      <alignment horizontal="center" vertical="center"/>
    </xf>
    <xf numFmtId="0" fontId="118" fillId="11" borderId="163" xfId="0" applyFont="1" applyBorder="1" applyAlignment="1">
      <alignment horizontal="center" vertical="center"/>
    </xf>
    <xf numFmtId="0" fontId="118" fillId="11" borderId="419" xfId="0" applyFont="1" applyBorder="1" applyAlignment="1">
      <alignment horizontal="center" vertical="center"/>
    </xf>
    <xf numFmtId="0" fontId="118" fillId="11" borderId="420" xfId="0" applyFont="1" applyBorder="1" applyAlignment="1">
      <alignment horizontal="center" vertical="center"/>
    </xf>
    <xf numFmtId="0" fontId="118" fillId="11" borderId="421" xfId="0" applyFont="1" applyBorder="1" applyAlignment="1">
      <alignment horizontal="center" vertical="center"/>
    </xf>
    <xf numFmtId="0" fontId="118" fillId="11" borderId="239" xfId="0" applyFont="1" applyBorder="1" applyAlignment="1">
      <alignment horizontal="center" vertical="center"/>
    </xf>
    <xf numFmtId="0" fontId="118" fillId="11" borderId="164" xfId="0" applyFont="1" applyBorder="1" applyAlignment="1">
      <alignment horizontal="center" vertical="center"/>
    </xf>
    <xf numFmtId="0" fontId="118" fillId="11" borderId="422" xfId="0" applyFont="1" applyBorder="1" applyAlignment="1">
      <alignment horizontal="center" vertical="center"/>
    </xf>
    <xf numFmtId="0" fontId="118" fillId="11" borderId="165" xfId="0" applyFont="1" applyBorder="1" applyAlignment="1">
      <alignment horizontal="center" vertical="center"/>
    </xf>
    <xf numFmtId="0" fontId="118" fillId="11" borderId="237" xfId="0" applyFont="1" applyBorder="1" applyAlignment="1">
      <alignment horizontal="center" vertical="center"/>
    </xf>
    <xf numFmtId="0" fontId="118" fillId="11" borderId="47" xfId="0" applyFont="1" applyBorder="1" applyAlignment="1">
      <alignment horizontal="center" vertical="center"/>
    </xf>
    <xf numFmtId="0" fontId="118" fillId="11" borderId="423" xfId="0" applyFont="1" applyBorder="1" applyAlignment="1">
      <alignment horizontal="center" vertical="center"/>
    </xf>
    <xf numFmtId="0" fontId="118" fillId="11" borderId="424" xfId="0" applyFont="1" applyBorder="1" applyAlignment="1">
      <alignment horizontal="center" vertical="center"/>
    </xf>
    <xf numFmtId="0" fontId="118" fillId="11" borderId="425" xfId="0" applyFont="1" applyBorder="1" applyAlignment="1">
      <alignment horizontal="center" vertical="center"/>
    </xf>
    <xf numFmtId="0" fontId="118" fillId="11" borderId="292" xfId="0" applyFont="1" applyBorder="1" applyAlignment="1">
      <alignment horizontal="center" vertical="center"/>
    </xf>
    <xf numFmtId="0" fontId="118" fillId="11" borderId="225" xfId="0" applyFont="1" applyBorder="1" applyAlignment="1">
      <alignment horizontal="center" vertical="center"/>
    </xf>
    <xf numFmtId="0" fontId="163" fillId="11" borderId="426" xfId="0" applyFont="1" applyBorder="1" applyAlignment="1">
      <alignment horizontal="center" vertical="center"/>
    </xf>
    <xf numFmtId="0" fontId="163" fillId="11" borderId="24" xfId="0" applyFont="1" applyBorder="1" applyAlignment="1">
      <alignment horizontal="center" vertical="center"/>
    </xf>
    <xf numFmtId="0" fontId="163" fillId="11" borderId="95" xfId="0" applyFont="1" applyBorder="1" applyAlignment="1">
      <alignment horizontal="center" vertical="center"/>
    </xf>
    <xf numFmtId="0" fontId="163" fillId="11" borderId="417" xfId="0" applyFont="1" applyBorder="1" applyAlignment="1">
      <alignment horizontal="center" vertical="center"/>
    </xf>
    <xf numFmtId="0" fontId="163" fillId="11" borderId="162" xfId="0" applyFont="1" applyBorder="1" applyAlignment="1">
      <alignment horizontal="center" vertical="center"/>
    </xf>
    <xf numFmtId="0" fontId="163" fillId="11" borderId="404" xfId="0" applyFont="1" applyBorder="1" applyAlignment="1">
      <alignment horizontal="center" vertical="center"/>
    </xf>
    <xf numFmtId="0" fontId="163" fillId="11" borderId="410" xfId="0" applyFont="1" applyBorder="1" applyAlignment="1">
      <alignment horizontal="center" vertical="center"/>
    </xf>
    <xf numFmtId="0" fontId="163" fillId="11" borderId="427" xfId="0" applyFont="1" applyBorder="1" applyAlignment="1">
      <alignment horizontal="center" vertical="center"/>
    </xf>
    <xf numFmtId="0" fontId="163" fillId="11" borderId="25" xfId="0" applyFont="1" applyBorder="1" applyAlignment="1">
      <alignment horizontal="center" vertical="center"/>
    </xf>
    <xf numFmtId="0" fontId="163" fillId="11" borderId="97" xfId="0" applyFont="1" applyBorder="1" applyAlignment="1">
      <alignment horizontal="center" vertical="center"/>
    </xf>
    <xf numFmtId="0" fontId="163" fillId="11" borderId="238" xfId="0" applyFont="1" applyBorder="1" applyAlignment="1">
      <alignment horizontal="center" vertical="center"/>
    </xf>
    <xf numFmtId="0" fontId="163" fillId="11" borderId="163" xfId="0" applyFont="1" applyBorder="1" applyAlignment="1">
      <alignment horizontal="center" vertical="center"/>
    </xf>
    <xf numFmtId="0" fontId="163" fillId="11" borderId="406" xfId="0" applyFont="1" applyBorder="1" applyAlignment="1">
      <alignment horizontal="center" vertical="center"/>
    </xf>
    <xf numFmtId="0" fontId="163" fillId="11" borderId="150" xfId="0" applyFont="1" applyBorder="1" applyAlignment="1">
      <alignment horizontal="center" vertical="center"/>
    </xf>
    <xf numFmtId="0" fontId="163" fillId="11" borderId="428" xfId="0" applyFont="1" applyBorder="1" applyAlignment="1">
      <alignment horizontal="center" vertical="center"/>
    </xf>
    <xf numFmtId="0" fontId="163" fillId="11" borderId="26" xfId="0" applyFont="1" applyBorder="1" applyAlignment="1">
      <alignment horizontal="center" vertical="center"/>
    </xf>
    <xf numFmtId="0" fontId="163" fillId="11" borderId="185" xfId="0" applyFont="1" applyBorder="1" applyAlignment="1">
      <alignment horizontal="center" vertical="center"/>
    </xf>
    <xf numFmtId="0" fontId="163" fillId="11" borderId="420" xfId="0" applyFont="1" applyBorder="1" applyAlignment="1">
      <alignment horizontal="center" vertical="center"/>
    </xf>
    <xf numFmtId="0" fontId="163" fillId="11" borderId="166" xfId="0" applyFont="1" applyBorder="1" applyAlignment="1">
      <alignment horizontal="center" vertical="center"/>
    </xf>
    <xf numFmtId="0" fontId="163" fillId="11" borderId="112" xfId="0" applyFont="1" applyBorder="1" applyAlignment="1">
      <alignment horizontal="center" vertical="center"/>
    </xf>
    <xf numFmtId="0" fontId="163" fillId="11" borderId="411" xfId="0" applyFont="1" applyBorder="1" applyAlignment="1">
      <alignment horizontal="center" vertical="center"/>
    </xf>
    <xf numFmtId="0" fontId="163" fillId="11" borderId="429" xfId="0" applyFont="1" applyBorder="1" applyAlignment="1">
      <alignment horizontal="center" vertical="center"/>
    </xf>
    <xf numFmtId="0" fontId="163" fillId="11" borderId="6" xfId="0" applyFont="1" applyBorder="1" applyAlignment="1">
      <alignment horizontal="center" vertical="center"/>
    </xf>
    <xf numFmtId="0" fontId="163" fillId="11" borderId="88" xfId="0" applyFont="1" applyBorder="1" applyAlignment="1">
      <alignment horizontal="center" vertical="center"/>
    </xf>
    <xf numFmtId="0" fontId="163" fillId="11" borderId="239" xfId="0" applyFont="1" applyBorder="1" applyAlignment="1">
      <alignment horizontal="center" vertical="center"/>
    </xf>
    <xf numFmtId="0" fontId="163" fillId="11" borderId="164" xfId="0" applyFont="1" applyBorder="1" applyAlignment="1">
      <alignment horizontal="center" vertical="center"/>
    </xf>
    <xf numFmtId="0" fontId="163" fillId="11" borderId="2" xfId="0" applyFont="1" applyBorder="1" applyAlignment="1">
      <alignment horizontal="center" vertical="center"/>
    </xf>
    <xf numFmtId="0" fontId="163" fillId="11" borderId="149" xfId="0" applyFont="1" applyBorder="1" applyAlignment="1">
      <alignment horizontal="center" vertical="center"/>
    </xf>
    <xf numFmtId="0" fontId="163" fillId="11" borderId="430" xfId="0" applyFont="1" applyBorder="1" applyAlignment="1">
      <alignment horizontal="center" vertical="center"/>
    </xf>
    <xf numFmtId="0" fontId="163" fillId="11" borderId="27" xfId="0" applyFont="1" applyBorder="1" applyAlignment="1">
      <alignment horizontal="center" vertical="center"/>
    </xf>
    <xf numFmtId="0" fontId="163" fillId="11" borderId="146" xfId="0" applyFont="1" applyBorder="1" applyAlignment="1">
      <alignment horizontal="center" vertical="center"/>
    </xf>
    <xf numFmtId="0" fontId="163" fillId="11" borderId="423" xfId="0" applyFont="1" applyBorder="1" applyAlignment="1">
      <alignment horizontal="center" vertical="center"/>
    </xf>
    <xf numFmtId="0" fontId="163" fillId="11" borderId="165" xfId="0" applyFont="1" applyBorder="1" applyAlignment="1">
      <alignment horizontal="center" vertical="center"/>
    </xf>
    <xf numFmtId="0" fontId="163" fillId="11" borderId="110" xfId="0" applyFont="1" applyBorder="1" applyAlignment="1">
      <alignment horizontal="center" vertical="center"/>
    </xf>
    <xf numFmtId="0" fontId="163" fillId="11" borderId="148" xfId="0" applyFont="1" applyBorder="1" applyAlignment="1">
      <alignment horizontal="center" vertical="center"/>
    </xf>
    <xf numFmtId="0" fontId="163" fillId="11" borderId="237" xfId="0" applyFont="1" applyBorder="1" applyAlignment="1">
      <alignment horizontal="center" vertical="center"/>
    </xf>
    <xf numFmtId="0" fontId="163" fillId="11" borderId="431" xfId="0" applyFont="1" applyBorder="1" applyAlignment="1">
      <alignment horizontal="center" vertical="center"/>
    </xf>
    <xf numFmtId="0" fontId="163" fillId="11" borderId="47" xfId="0" applyFont="1" applyBorder="1" applyAlignment="1">
      <alignment horizontal="center" vertical="center"/>
    </xf>
    <xf numFmtId="0" fontId="163" fillId="11" borderId="432" xfId="0" applyFont="1" applyBorder="1" applyAlignment="1">
      <alignment horizontal="center" vertical="center"/>
    </xf>
    <xf numFmtId="0" fontId="163" fillId="11" borderId="92" xfId="0" applyFont="1" applyBorder="1" applyAlignment="1">
      <alignment horizontal="center" vertical="center"/>
    </xf>
    <xf numFmtId="0" fontId="163" fillId="11" borderId="93" xfId="0" applyFont="1" applyBorder="1" applyAlignment="1">
      <alignment horizontal="center" vertical="center"/>
    </xf>
    <xf numFmtId="0" fontId="163" fillId="11" borderId="425" xfId="0" applyFont="1" applyBorder="1" applyAlignment="1">
      <alignment horizontal="center" vertical="center"/>
    </xf>
    <xf numFmtId="0" fontId="163" fillId="11" borderId="292" xfId="0" applyFont="1" applyBorder="1" applyAlignment="1">
      <alignment horizontal="center" vertical="center"/>
    </xf>
    <xf numFmtId="0" fontId="163" fillId="11" borderId="125" xfId="0" applyFont="1" applyBorder="1" applyAlignment="1">
      <alignment horizontal="center" vertical="center"/>
    </xf>
    <xf numFmtId="0" fontId="163" fillId="11" borderId="225" xfId="0" applyFont="1" applyBorder="1" applyAlignment="1">
      <alignment horizontal="center" vertical="center"/>
    </xf>
    <xf numFmtId="0" fontId="118" fillId="75" borderId="105" xfId="0" applyFont="1" applyFill="1" applyBorder="1" applyAlignment="1">
      <alignment horizontal="center" vertical="center"/>
    </xf>
    <xf numFmtId="0" fontId="118" fillId="75" borderId="103" xfId="0" applyFont="1" applyFill="1" applyBorder="1" applyAlignment="1">
      <alignment horizontal="center" vertical="center"/>
    </xf>
    <xf numFmtId="0" fontId="118" fillId="46" borderId="433" xfId="0" applyFont="1" applyFill="1" applyBorder="1" applyAlignment="1">
      <alignment horizontal="center" vertical="center"/>
    </xf>
    <xf numFmtId="0" fontId="118" fillId="113" borderId="434" xfId="0" applyFont="1" applyFill="1" applyBorder="1" applyAlignment="1">
      <alignment horizontal="center" vertical="center"/>
    </xf>
    <xf numFmtId="0" fontId="118" fillId="75" borderId="407" xfId="0" applyFont="1" applyFill="1" applyBorder="1" applyAlignment="1">
      <alignment horizontal="center" vertical="center"/>
    </xf>
    <xf numFmtId="0" fontId="118" fillId="75" borderId="106" xfId="0" applyFont="1" applyFill="1" applyBorder="1" applyAlignment="1">
      <alignment horizontal="center" vertical="center"/>
    </xf>
    <xf numFmtId="0" fontId="118" fillId="75" borderId="107" xfId="0" applyFont="1" applyFill="1" applyBorder="1" applyAlignment="1">
      <alignment horizontal="center" vertical="center"/>
    </xf>
    <xf numFmtId="0" fontId="118" fillId="75" borderId="102" xfId="0" applyFont="1" applyFill="1" applyBorder="1" applyAlignment="1">
      <alignment horizontal="center" vertical="center"/>
    </xf>
    <xf numFmtId="0" fontId="118" fillId="75" borderId="412" xfId="0" applyFont="1" applyFill="1" applyBorder="1" applyAlignment="1">
      <alignment horizontal="center" vertical="center"/>
    </xf>
    <xf numFmtId="0" fontId="118" fillId="11" borderId="435" xfId="0" applyFont="1" applyBorder="1" applyAlignment="1">
      <alignment horizontal="center" vertical="center"/>
    </xf>
    <xf numFmtId="0" fontId="164" fillId="60" borderId="0" xfId="0" applyFont="1" applyFill="1" applyBorder="1" applyAlignment="1">
      <alignment/>
    </xf>
    <xf numFmtId="0" fontId="164" fillId="60" borderId="193" xfId="0" applyFont="1" applyFill="1" applyBorder="1" applyAlignment="1">
      <alignment/>
    </xf>
    <xf numFmtId="0" fontId="164" fillId="65" borderId="197" xfId="0" applyFont="1" applyFill="1" applyBorder="1" applyAlignment="1">
      <alignment/>
    </xf>
    <xf numFmtId="0" fontId="164" fillId="60" borderId="195" xfId="0" applyFont="1" applyFill="1" applyBorder="1" applyAlignment="1">
      <alignment/>
    </xf>
    <xf numFmtId="0" fontId="164" fillId="60" borderId="9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1" fillId="16" borderId="0" xfId="0" applyFill="1" applyBorder="1" applyAlignment="1">
      <alignment/>
    </xf>
    <xf numFmtId="0" fontId="87" fillId="20" borderId="436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8" fillId="19" borderId="99" xfId="0" applyBorder="1" applyAlignment="1">
      <alignment horizontal="center" vertical="center"/>
    </xf>
    <xf numFmtId="0" fontId="87" fillId="20" borderId="437" xfId="0" applyBorder="1" applyAlignment="1">
      <alignment horizontal="center" vertical="center"/>
    </xf>
    <xf numFmtId="0" fontId="8" fillId="3" borderId="30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6" fillId="17" borderId="164" xfId="0" applyFont="1" applyBorder="1" applyAlignment="1">
      <alignment horizontal="center"/>
    </xf>
    <xf numFmtId="0" fontId="23" fillId="23" borderId="287" xfId="0" applyFont="1" applyFill="1" applyBorder="1" applyAlignment="1">
      <alignment horizontal="center"/>
    </xf>
    <xf numFmtId="0" fontId="8" fillId="4" borderId="171" xfId="0" applyBorder="1" applyAlignment="1">
      <alignment/>
    </xf>
    <xf numFmtId="0" fontId="1" fillId="4" borderId="172" xfId="0" applyBorder="1" applyAlignment="1">
      <alignment/>
    </xf>
    <xf numFmtId="0" fontId="23" fillId="4" borderId="173" xfId="0" applyFont="1" applyBorder="1" applyAlignment="1">
      <alignment/>
    </xf>
    <xf numFmtId="0" fontId="23" fillId="0" borderId="173" xfId="0" applyFont="1" applyBorder="1" applyAlignment="1">
      <alignment/>
    </xf>
    <xf numFmtId="0" fontId="87" fillId="80" borderId="438" xfId="0" applyFill="1" applyBorder="1" applyAlignment="1">
      <alignment horizontal="center" vertical="center"/>
    </xf>
    <xf numFmtId="0" fontId="87" fillId="80" borderId="439" xfId="0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8" fillId="122" borderId="99" xfId="0" applyFill="1" applyBorder="1" applyAlignment="1">
      <alignment horizontal="center" vertical="center"/>
    </xf>
    <xf numFmtId="180" fontId="38" fillId="80" borderId="99" xfId="0" applyFill="1" applyBorder="1" applyAlignment="1">
      <alignment horizontal="center" vertical="center"/>
    </xf>
    <xf numFmtId="0" fontId="48" fillId="11" borderId="402" xfId="0" applyBorder="1" applyAlignment="1">
      <alignment/>
    </xf>
    <xf numFmtId="0" fontId="1" fillId="0" borderId="0" xfId="0" applyBorder="1" applyAlignment="1">
      <alignment horizontal="center"/>
    </xf>
    <xf numFmtId="0" fontId="16" fillId="0" borderId="0" xfId="0" applyBorder="1" applyAlignment="1">
      <alignment horizontal="center"/>
    </xf>
    <xf numFmtId="0" fontId="83" fillId="3" borderId="0" xfId="0" applyBorder="1" applyAlignment="1">
      <alignment horizontal="center"/>
    </xf>
    <xf numFmtId="0" fontId="1" fillId="0" borderId="0" xfId="0" applyBorder="1" applyAlignment="1">
      <alignment/>
    </xf>
    <xf numFmtId="0" fontId="1" fillId="10" borderId="18" xfId="0" applyAlignment="1" applyProtection="1">
      <alignment horizontal="center"/>
      <protection/>
    </xf>
    <xf numFmtId="0" fontId="36" fillId="11" borderId="124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6" fillId="112" borderId="312" xfId="0" applyFont="1" applyFill="1" applyBorder="1" applyAlignment="1" applyProtection="1">
      <alignment/>
      <protection/>
    </xf>
    <xf numFmtId="0" fontId="38" fillId="123" borderId="440" xfId="0" applyFont="1" applyFill="1" applyBorder="1" applyAlignment="1" applyProtection="1">
      <alignment horizontal="left" vertical="center"/>
      <protection/>
    </xf>
    <xf numFmtId="0" fontId="1" fillId="123" borderId="388" xfId="0" applyFont="1" applyFill="1" applyBorder="1" applyAlignment="1" applyProtection="1">
      <alignment horizontal="center" vertical="center"/>
      <protection/>
    </xf>
    <xf numFmtId="2" fontId="23" fillId="55" borderId="124" xfId="0" applyNumberFormat="1" applyFont="1" applyFill="1" applyBorder="1" applyAlignment="1" applyProtection="1">
      <alignment horizontal="center"/>
      <protection/>
    </xf>
    <xf numFmtId="0" fontId="38" fillId="124" borderId="441" xfId="0" applyFont="1" applyFill="1" applyAlignment="1">
      <alignment horizontal="center" vertical="center"/>
    </xf>
    <xf numFmtId="0" fontId="38" fillId="125" borderId="441" xfId="0" applyFont="1" applyFill="1" applyAlignment="1">
      <alignment horizontal="center" vertical="center"/>
    </xf>
    <xf numFmtId="0" fontId="38" fillId="118" borderId="442" xfId="0" applyFont="1" applyFill="1" applyAlignment="1">
      <alignment horizontal="center" vertical="center"/>
    </xf>
    <xf numFmtId="0" fontId="1" fillId="48" borderId="6" xfId="0" applyFill="1" applyAlignment="1">
      <alignment horizontal="center" vertical="center"/>
    </xf>
    <xf numFmtId="0" fontId="163" fillId="113" borderId="443" xfId="0" applyFont="1" applyFill="1" applyBorder="1" applyAlignment="1">
      <alignment horizontal="center" vertical="center"/>
    </xf>
    <xf numFmtId="0" fontId="163" fillId="113" borderId="444" xfId="0" applyFont="1" applyFill="1" applyBorder="1" applyAlignment="1">
      <alignment horizontal="center" vertical="center"/>
    </xf>
    <xf numFmtId="0" fontId="163" fillId="113" borderId="445" xfId="0" applyFont="1" applyFill="1" applyBorder="1" applyAlignment="1">
      <alignment horizontal="center" vertical="center"/>
    </xf>
    <xf numFmtId="0" fontId="163" fillId="113" borderId="446" xfId="0" applyFont="1" applyFill="1" applyBorder="1" applyAlignment="1">
      <alignment horizontal="center" vertical="center"/>
    </xf>
    <xf numFmtId="0" fontId="163" fillId="113" borderId="447" xfId="0" applyFont="1" applyFill="1" applyBorder="1" applyAlignment="1">
      <alignment horizontal="center" vertical="center"/>
    </xf>
    <xf numFmtId="0" fontId="163" fillId="69" borderId="444" xfId="0" applyFont="1" applyFill="1" applyBorder="1" applyAlignment="1">
      <alignment horizontal="center" vertical="center"/>
    </xf>
    <xf numFmtId="0" fontId="163" fillId="69" borderId="445" xfId="0" applyFont="1" applyFill="1" applyBorder="1" applyAlignment="1">
      <alignment horizontal="center" vertical="center"/>
    </xf>
    <xf numFmtId="0" fontId="163" fillId="69" borderId="446" xfId="0" applyFont="1" applyFill="1" applyBorder="1" applyAlignment="1">
      <alignment horizontal="center" vertical="center"/>
    </xf>
    <xf numFmtId="0" fontId="163" fillId="69" borderId="447" xfId="0" applyFont="1" applyFill="1" applyBorder="1" applyAlignment="1">
      <alignment horizontal="center" vertical="center"/>
    </xf>
    <xf numFmtId="0" fontId="163" fillId="69" borderId="443" xfId="0" applyFont="1" applyFill="1" applyBorder="1" applyAlignment="1">
      <alignment horizontal="center" vertical="center"/>
    </xf>
    <xf numFmtId="0" fontId="163" fillId="69" borderId="448" xfId="0" applyFont="1" applyFill="1" applyBorder="1" applyAlignment="1">
      <alignment horizontal="center" vertical="center"/>
    </xf>
    <xf numFmtId="0" fontId="118" fillId="5" borderId="67" xfId="0" applyFont="1" applyBorder="1" applyAlignment="1">
      <alignment horizontal="center" vertical="center"/>
    </xf>
    <xf numFmtId="0" fontId="38" fillId="78" borderId="449" xfId="0" applyFill="1" applyBorder="1" applyAlignment="1">
      <alignment horizontal="center" vertical="center"/>
    </xf>
    <xf numFmtId="0" fontId="38" fillId="78" borderId="0" xfId="0" applyFill="1" applyBorder="1" applyAlignment="1">
      <alignment horizontal="center" vertical="center"/>
    </xf>
    <xf numFmtId="0" fontId="1" fillId="90" borderId="92" xfId="0" applyFont="1" applyFill="1" applyBorder="1" applyAlignment="1" applyProtection="1">
      <alignment horizontal="center"/>
      <protection/>
    </xf>
    <xf numFmtId="0" fontId="1" fillId="126" borderId="450" xfId="0" applyFill="1" applyAlignment="1" applyProtection="1">
      <alignment horizontal="center" vertical="center"/>
      <protection locked="0"/>
    </xf>
    <xf numFmtId="0" fontId="11" fillId="45" borderId="6" xfId="0" applyFill="1" applyAlignment="1">
      <alignment horizontal="center"/>
    </xf>
    <xf numFmtId="0" fontId="11" fillId="45" borderId="67" xfId="0" applyFill="1" applyBorder="1" applyAlignment="1">
      <alignment horizontal="center"/>
    </xf>
    <xf numFmtId="0" fontId="160" fillId="45" borderId="67" xfId="0" applyFont="1" applyFill="1" applyBorder="1" applyAlignment="1">
      <alignment horizontal="center"/>
    </xf>
    <xf numFmtId="0" fontId="160" fillId="45" borderId="6" xfId="0" applyFont="1" applyFill="1" applyAlignment="1">
      <alignment horizontal="center"/>
    </xf>
    <xf numFmtId="0" fontId="11" fillId="0" borderId="0" xfId="0" applyBorder="1" applyAlignment="1">
      <alignment/>
    </xf>
    <xf numFmtId="0" fontId="11" fillId="0" borderId="0" xfId="0" applyBorder="1" applyAlignment="1">
      <alignment/>
    </xf>
    <xf numFmtId="0" fontId="11" fillId="23" borderId="99" xfId="0" applyFont="1" applyFill="1" applyBorder="1" applyAlignment="1">
      <alignment horizontal="center"/>
    </xf>
    <xf numFmtId="0" fontId="165" fillId="0" borderId="0" xfId="0" applyFont="1" applyBorder="1" applyAlignment="1">
      <alignment/>
    </xf>
    <xf numFmtId="0" fontId="31" fillId="72" borderId="6" xfId="0" applyFont="1" applyFill="1" applyBorder="1" applyAlignment="1">
      <alignment horizontal="center" vertical="center"/>
    </xf>
    <xf numFmtId="0" fontId="167" fillId="82" borderId="451" xfId="0" applyFont="1" applyFill="1" applyBorder="1" applyAlignment="1">
      <alignment horizontal="center" vertical="center"/>
    </xf>
    <xf numFmtId="0" fontId="167" fillId="82" borderId="452" xfId="0" applyFont="1" applyFill="1" applyBorder="1" applyAlignment="1">
      <alignment horizontal="center" vertical="center"/>
    </xf>
    <xf numFmtId="180" fontId="168" fillId="69" borderId="453" xfId="0" applyFont="1" applyFill="1" applyBorder="1" applyAlignment="1">
      <alignment horizontal="center" vertical="center"/>
    </xf>
    <xf numFmtId="0" fontId="163" fillId="69" borderId="454" xfId="0" applyFont="1" applyFill="1" applyBorder="1" applyAlignment="1">
      <alignment horizontal="center" vertical="center"/>
    </xf>
    <xf numFmtId="0" fontId="163" fillId="69" borderId="455" xfId="0" applyFont="1" applyFill="1" applyBorder="1" applyAlignment="1">
      <alignment horizontal="center" vertical="center"/>
    </xf>
    <xf numFmtId="0" fontId="163" fillId="69" borderId="456" xfId="0" applyFont="1" applyFill="1" applyBorder="1" applyAlignment="1">
      <alignment horizontal="center" vertical="center"/>
    </xf>
    <xf numFmtId="0" fontId="163" fillId="69" borderId="200" xfId="0" applyFont="1" applyFill="1" applyBorder="1" applyAlignment="1">
      <alignment horizontal="center" vertical="center"/>
    </xf>
    <xf numFmtId="0" fontId="163" fillId="69" borderId="457" xfId="0" applyFont="1" applyFill="1" applyBorder="1" applyAlignment="1">
      <alignment horizontal="center" vertical="center"/>
    </xf>
    <xf numFmtId="0" fontId="163" fillId="69" borderId="458" xfId="0" applyFont="1" applyFill="1" applyBorder="1" applyAlignment="1">
      <alignment horizontal="center" vertical="center"/>
    </xf>
    <xf numFmtId="0" fontId="169" fillId="81" borderId="306" xfId="0" applyFont="1" applyFill="1" applyBorder="1" applyAlignment="1">
      <alignment/>
    </xf>
    <xf numFmtId="0" fontId="169" fillId="81" borderId="199" xfId="0" applyFont="1" applyFill="1" applyBorder="1" applyAlignment="1">
      <alignment/>
    </xf>
    <xf numFmtId="180" fontId="168" fillId="69" borderId="459" xfId="0" applyFont="1" applyFill="1" applyBorder="1" applyAlignment="1">
      <alignment horizontal="center" vertical="center"/>
    </xf>
    <xf numFmtId="0" fontId="163" fillId="69" borderId="460" xfId="0" applyFont="1" applyFill="1" applyBorder="1" applyAlignment="1">
      <alignment horizontal="center" vertical="center"/>
    </xf>
    <xf numFmtId="0" fontId="163" fillId="69" borderId="461" xfId="0" applyFont="1" applyFill="1" applyBorder="1" applyAlignment="1">
      <alignment horizontal="center" vertical="center"/>
    </xf>
    <xf numFmtId="0" fontId="163" fillId="69" borderId="307" xfId="0" applyFont="1" applyFill="1" applyBorder="1" applyAlignment="1">
      <alignment horizontal="center" vertical="center"/>
    </xf>
    <xf numFmtId="0" fontId="84" fillId="68" borderId="0" xfId="0" applyFill="1" applyAlignment="1">
      <alignment horizontal="center"/>
    </xf>
    <xf numFmtId="0" fontId="38" fillId="68" borderId="0" xfId="0" applyFont="1" applyFill="1" applyAlignment="1">
      <alignment horizontal="center" vertical="center"/>
    </xf>
    <xf numFmtId="0" fontId="38" fillId="10" borderId="0" xfId="0" applyFont="1" applyAlignment="1">
      <alignment horizontal="center" vertical="center"/>
    </xf>
    <xf numFmtId="0" fontId="1" fillId="127" borderId="0" xfId="0" applyFill="1" applyBorder="1" applyAlignment="1">
      <alignment/>
    </xf>
    <xf numFmtId="0" fontId="11" fillId="127" borderId="289" xfId="0" applyFill="1" applyBorder="1" applyAlignment="1">
      <alignment/>
    </xf>
    <xf numFmtId="0" fontId="1" fillId="127" borderId="289" xfId="0" applyFill="1" applyBorder="1" applyAlignment="1">
      <alignment/>
    </xf>
    <xf numFmtId="0" fontId="0" fillId="128" borderId="289" xfId="0" applyFill="1" applyBorder="1" applyAlignment="1">
      <alignment/>
    </xf>
    <xf numFmtId="0" fontId="0" fillId="128" borderId="295" xfId="0" applyFill="1" applyBorder="1" applyAlignment="1">
      <alignment/>
    </xf>
    <xf numFmtId="0" fontId="8" fillId="73" borderId="0" xfId="0" applyFont="1" applyFill="1" applyBorder="1" applyAlignment="1" applyProtection="1">
      <alignment/>
      <protection/>
    </xf>
    <xf numFmtId="0" fontId="38" fillId="56" borderId="271" xfId="0" applyFill="1" applyBorder="1" applyAlignment="1" applyProtection="1">
      <alignment horizontal="center"/>
      <protection/>
    </xf>
    <xf numFmtId="180" fontId="26" fillId="9" borderId="286" xfId="0" applyFont="1" applyBorder="1" applyAlignment="1" applyProtection="1">
      <alignment horizontal="center" vertical="center"/>
      <protection/>
    </xf>
    <xf numFmtId="180" fontId="26" fillId="9" borderId="287" xfId="0" applyFont="1" applyBorder="1" applyAlignment="1" applyProtection="1">
      <alignment horizontal="center" vertical="center"/>
      <protection/>
    </xf>
    <xf numFmtId="0" fontId="82" fillId="9" borderId="195" xfId="0" applyFont="1" applyBorder="1" applyAlignment="1" applyProtection="1">
      <alignment horizontal="center" vertical="center"/>
      <protection/>
    </xf>
    <xf numFmtId="0" fontId="82" fillId="9" borderId="99" xfId="0" applyFont="1" applyBorder="1" applyAlignment="1" applyProtection="1">
      <alignment horizontal="center" vertical="center"/>
      <protection/>
    </xf>
    <xf numFmtId="0" fontId="31" fillId="46" borderId="99" xfId="0" applyFont="1" applyFill="1" applyBorder="1" applyAlignment="1" applyProtection="1">
      <alignment horizontal="center" vertical="center"/>
      <protection/>
    </xf>
    <xf numFmtId="0" fontId="82" fillId="9" borderId="462" xfId="0" applyFont="1" applyBorder="1" applyAlignment="1" applyProtection="1">
      <alignment horizontal="center" vertical="center"/>
      <protection/>
    </xf>
    <xf numFmtId="0" fontId="113" fillId="9" borderId="19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Border="1" applyAlignment="1" applyProtection="1">
      <alignment/>
      <protection/>
    </xf>
    <xf numFmtId="0" fontId="8" fillId="3" borderId="17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0" fontId="93" fillId="47" borderId="6" xfId="0" applyFont="1" applyFill="1" applyBorder="1" applyAlignment="1" applyProtection="1">
      <alignment horizontal="center" vertical="center"/>
      <protection locked="0"/>
    </xf>
    <xf numFmtId="0" fontId="1" fillId="28" borderId="0" xfId="0" applyFill="1" applyAlignment="1">
      <alignment/>
    </xf>
    <xf numFmtId="0" fontId="1" fillId="28" borderId="12" xfId="0" applyFill="1" applyAlignment="1">
      <alignment/>
    </xf>
    <xf numFmtId="0" fontId="113" fillId="129" borderId="463" xfId="0" applyFont="1" applyFill="1" applyBorder="1" applyAlignment="1">
      <alignment horizontal="center" vertical="center"/>
    </xf>
    <xf numFmtId="0" fontId="113" fillId="129" borderId="181" xfId="0" applyFont="1" applyFill="1" applyBorder="1" applyAlignment="1">
      <alignment horizontal="center" vertical="center"/>
    </xf>
    <xf numFmtId="0" fontId="113" fillId="129" borderId="464" xfId="0" applyFont="1" applyFill="1" applyBorder="1" applyAlignment="1">
      <alignment horizontal="center" vertical="center"/>
    </xf>
    <xf numFmtId="0" fontId="113" fillId="26" borderId="99" xfId="0" applyFont="1" applyFill="1" applyBorder="1" applyAlignment="1">
      <alignment horizontal="center" vertical="center"/>
    </xf>
    <xf numFmtId="0" fontId="1" fillId="23" borderId="465" xfId="0" applyFill="1" applyBorder="1" applyAlignment="1">
      <alignment horizontal="left"/>
    </xf>
    <xf numFmtId="0" fontId="1" fillId="28" borderId="99" xfId="0" applyFont="1" applyFill="1" applyBorder="1" applyAlignment="1">
      <alignment horizontal="center"/>
    </xf>
    <xf numFmtId="0" fontId="1" fillId="10" borderId="245" xfId="0" applyFill="1" applyBorder="1" applyAlignment="1">
      <alignment horizontal="center" vertical="center"/>
    </xf>
    <xf numFmtId="0" fontId="38" fillId="18" borderId="0" xfId="0" applyFont="1" applyBorder="1" applyAlignment="1">
      <alignment horizontal="left"/>
    </xf>
    <xf numFmtId="0" fontId="1" fillId="79" borderId="99" xfId="0" applyFont="1" applyFill="1" applyBorder="1" applyAlignment="1">
      <alignment horizontal="center"/>
    </xf>
    <xf numFmtId="0" fontId="86" fillId="109" borderId="85" xfId="0" applyFont="1" applyFill="1" applyBorder="1" applyAlignment="1" applyProtection="1">
      <alignment horizontal="center"/>
      <protection locked="0"/>
    </xf>
    <xf numFmtId="0" fontId="173" fillId="89" borderId="0" xfId="0" applyFont="1" applyFill="1" applyAlignment="1" applyProtection="1">
      <alignment horizontal="center" vertical="center"/>
      <protection/>
    </xf>
    <xf numFmtId="0" fontId="1" fillId="127" borderId="0" xfId="0" applyFill="1" applyBorder="1" applyAlignment="1">
      <alignment/>
    </xf>
    <xf numFmtId="0" fontId="26" fillId="10" borderId="273" xfId="0" applyBorder="1" applyAlignment="1">
      <alignment horizontal="center"/>
    </xf>
    <xf numFmtId="1" fontId="8" fillId="130" borderId="99" xfId="0" applyFill="1" applyBorder="1" applyAlignment="1" applyProtection="1">
      <alignment horizontal="center"/>
      <protection/>
    </xf>
    <xf numFmtId="0" fontId="117" fillId="9" borderId="466" xfId="0" applyFont="1" applyBorder="1" applyAlignment="1">
      <alignment/>
    </xf>
    <xf numFmtId="0" fontId="117" fillId="9" borderId="3" xfId="0" applyFont="1" applyAlignment="1">
      <alignment/>
    </xf>
    <xf numFmtId="0" fontId="174" fillId="9" borderId="3" xfId="0" applyFont="1" applyAlignment="1">
      <alignment/>
    </xf>
    <xf numFmtId="1" fontId="3" fillId="3" borderId="195" xfId="0" applyNumberFormat="1" applyBorder="1" applyAlignment="1">
      <alignment horizontal="center"/>
    </xf>
    <xf numFmtId="0" fontId="26" fillId="10" borderId="0" xfId="0" applyBorder="1" applyAlignment="1">
      <alignment horizontal="center"/>
    </xf>
    <xf numFmtId="0" fontId="8" fillId="130" borderId="99" xfId="0" applyFill="1" applyBorder="1" applyAlignment="1" applyProtection="1">
      <alignment horizontal="center"/>
      <protection locked="0"/>
    </xf>
    <xf numFmtId="0" fontId="8" fillId="130" borderId="99" xfId="0" applyFill="1" applyBorder="1" applyAlignment="1">
      <alignment horizontal="center"/>
    </xf>
    <xf numFmtId="0" fontId="1" fillId="10" borderId="0" xfId="0" applyBorder="1" applyAlignment="1">
      <alignment horizontal="center"/>
    </xf>
    <xf numFmtId="0" fontId="32" fillId="10" borderId="467" xfId="0" applyBorder="1" applyAlignment="1">
      <alignment horizontal="right"/>
    </xf>
    <xf numFmtId="0" fontId="37" fillId="10" borderId="0" xfId="0" applyBorder="1" applyAlignment="1">
      <alignment horizontal="right"/>
    </xf>
    <xf numFmtId="0" fontId="177" fillId="10" borderId="0" xfId="0" applyFont="1" applyBorder="1" applyAlignment="1">
      <alignment horizontal="right"/>
    </xf>
    <xf numFmtId="1" fontId="31" fillId="131" borderId="99" xfId="0" applyFont="1" applyFill="1" applyBorder="1" applyAlignment="1" applyProtection="1">
      <alignment horizontal="center"/>
      <protection locked="0"/>
    </xf>
    <xf numFmtId="0" fontId="178" fillId="10" borderId="0" xfId="0" applyFont="1" applyAlignment="1">
      <alignment horizontal="right"/>
    </xf>
    <xf numFmtId="1" fontId="39" fillId="132" borderId="99" xfId="0" applyFont="1" applyFill="1" applyBorder="1" applyAlignment="1" applyProtection="1">
      <alignment horizontal="center"/>
      <protection locked="0"/>
    </xf>
    <xf numFmtId="0" fontId="48" fillId="130" borderId="0" xfId="0" applyFont="1" applyFill="1" applyBorder="1" applyAlignment="1" applyProtection="1">
      <alignment horizontal="center"/>
      <protection locked="0"/>
    </xf>
    <xf numFmtId="0" fontId="180" fillId="133" borderId="93" xfId="0" applyFont="1" applyFill="1" applyBorder="1" applyAlignment="1">
      <alignment horizontal="center"/>
    </xf>
    <xf numFmtId="0" fontId="44" fillId="134" borderId="88" xfId="0" applyFont="1" applyFill="1" applyBorder="1" applyAlignment="1">
      <alignment horizontal="center"/>
    </xf>
    <xf numFmtId="0" fontId="16" fillId="127" borderId="468" xfId="0" applyFont="1" applyFill="1" applyBorder="1" applyAlignment="1" applyProtection="1">
      <alignment horizontal="right"/>
      <protection/>
    </xf>
    <xf numFmtId="1" fontId="150" fillId="127" borderId="368" xfId="0" applyFont="1" applyFill="1" applyBorder="1" applyAlignment="1" applyProtection="1">
      <alignment horizontal="center"/>
      <protection/>
    </xf>
    <xf numFmtId="0" fontId="0" fillId="89" borderId="0" xfId="0" applyFont="1" applyFill="1" applyAlignment="1" applyProtection="1">
      <alignment/>
      <protection/>
    </xf>
    <xf numFmtId="0" fontId="16" fillId="127" borderId="469" xfId="0" applyFont="1" applyFill="1" applyBorder="1" applyAlignment="1" applyProtection="1">
      <alignment horizontal="right"/>
      <protection/>
    </xf>
    <xf numFmtId="1" fontId="150" fillId="127" borderId="0" xfId="0" applyFont="1" applyFill="1" applyBorder="1" applyAlignment="1" applyProtection="1">
      <alignment horizontal="center"/>
      <protection/>
    </xf>
    <xf numFmtId="0" fontId="16" fillId="102" borderId="183" xfId="0" applyFont="1" applyFill="1" applyBorder="1" applyAlignment="1" applyProtection="1">
      <alignment horizontal="right"/>
      <protection/>
    </xf>
    <xf numFmtId="0" fontId="16" fillId="102" borderId="470" xfId="0" applyFont="1" applyFill="1" applyBorder="1" applyAlignment="1" applyProtection="1">
      <alignment horizontal="right"/>
      <protection/>
    </xf>
    <xf numFmtId="0" fontId="0" fillId="128" borderId="202" xfId="0" applyFill="1" applyBorder="1" applyAlignment="1">
      <alignment/>
    </xf>
    <xf numFmtId="0" fontId="0" fillId="128" borderId="0" xfId="0" applyFill="1" applyBorder="1" applyAlignment="1">
      <alignment/>
    </xf>
    <xf numFmtId="0" fontId="0" fillId="128" borderId="202" xfId="0" applyFill="1" applyBorder="1" applyAlignment="1" applyProtection="1">
      <alignment/>
      <protection/>
    </xf>
    <xf numFmtId="0" fontId="1" fillId="88" borderId="471" xfId="0" applyFont="1" applyFill="1" applyBorder="1" applyAlignment="1" applyProtection="1">
      <alignment/>
      <protection locked="0"/>
    </xf>
    <xf numFmtId="0" fontId="0" fillId="89" borderId="0" xfId="0" applyFont="1" applyFill="1" applyBorder="1" applyAlignment="1" applyProtection="1">
      <alignment/>
      <protection/>
    </xf>
    <xf numFmtId="0" fontId="0" fillId="89" borderId="178" xfId="0" applyFont="1" applyFill="1" applyBorder="1" applyAlignment="1" applyProtection="1">
      <alignment/>
      <protection locked="0"/>
    </xf>
    <xf numFmtId="0" fontId="1" fillId="93" borderId="0" xfId="0" applyFill="1" applyBorder="1" applyAlignment="1" applyProtection="1">
      <alignment/>
      <protection locked="0"/>
    </xf>
    <xf numFmtId="0" fontId="11" fillId="127" borderId="0" xfId="0" applyFill="1" applyBorder="1" applyAlignment="1">
      <alignment/>
    </xf>
    <xf numFmtId="0" fontId="26" fillId="0" borderId="0" xfId="0" applyAlignment="1" applyProtection="1">
      <alignment/>
      <protection locked="0"/>
    </xf>
    <xf numFmtId="0" fontId="11" fillId="88" borderId="472" xfId="0" applyFill="1" applyBorder="1" applyAlignment="1">
      <alignment/>
    </xf>
    <xf numFmtId="0" fontId="11" fillId="88" borderId="473" xfId="0" applyFill="1" applyBorder="1" applyAlignment="1">
      <alignment/>
    </xf>
    <xf numFmtId="0" fontId="173" fillId="102" borderId="474" xfId="0" applyFont="1" applyFill="1" applyBorder="1" applyAlignment="1">
      <alignment horizontal="center"/>
    </xf>
    <xf numFmtId="1" fontId="150" fillId="135" borderId="124" xfId="0" applyFont="1" applyFill="1" applyBorder="1" applyAlignment="1" applyProtection="1">
      <alignment horizontal="center"/>
      <protection locked="0"/>
    </xf>
    <xf numFmtId="0" fontId="1" fillId="136" borderId="124" xfId="0" applyFont="1" applyFill="1" applyBorder="1" applyAlignment="1" applyProtection="1">
      <alignment horizontal="center"/>
      <protection locked="0"/>
    </xf>
    <xf numFmtId="0" fontId="126" fillId="10" borderId="0" xfId="0" applyFont="1" applyBorder="1" applyAlignment="1" applyProtection="1">
      <alignment horizontal="center"/>
      <protection/>
    </xf>
    <xf numFmtId="0" fontId="126" fillId="110" borderId="124" xfId="0" applyFont="1" applyFill="1" applyBorder="1" applyAlignment="1" applyProtection="1">
      <alignment horizontal="center"/>
      <protection locked="0"/>
    </xf>
    <xf numFmtId="1" fontId="2" fillId="15" borderId="173" xfId="0" applyNumberFormat="1" applyFont="1" applyBorder="1" applyAlignment="1" applyProtection="1">
      <alignment horizontal="center"/>
      <protection/>
    </xf>
    <xf numFmtId="1" fontId="3" fillId="3" borderId="173" xfId="0" applyNumberFormat="1" applyBorder="1" applyAlignment="1" applyProtection="1">
      <alignment horizontal="center"/>
      <protection/>
    </xf>
    <xf numFmtId="0" fontId="1" fillId="60" borderId="193" xfId="0" applyFill="1" applyBorder="1" applyAlignment="1">
      <alignment horizontal="center"/>
    </xf>
    <xf numFmtId="0" fontId="11" fillId="16" borderId="288" xfId="0" applyFill="1" applyBorder="1" applyAlignment="1" applyProtection="1">
      <alignment/>
      <protection locked="0"/>
    </xf>
    <xf numFmtId="0" fontId="1" fillId="16" borderId="0" xfId="0" applyFill="1" applyAlignment="1" applyProtection="1">
      <alignment/>
      <protection locked="0"/>
    </xf>
    <xf numFmtId="0" fontId="11" fillId="16" borderId="288" xfId="0" applyFont="1" applyFill="1" applyBorder="1" applyAlignment="1" applyProtection="1">
      <alignment/>
      <protection locked="0"/>
    </xf>
    <xf numFmtId="0" fontId="1" fillId="16" borderId="0" xfId="0" applyFill="1" applyBorder="1" applyAlignment="1" applyProtection="1">
      <alignment/>
      <protection locked="0"/>
    </xf>
    <xf numFmtId="0" fontId="1" fillId="16" borderId="0" xfId="0" applyFill="1" applyBorder="1" applyAlignment="1" applyProtection="1">
      <alignment/>
      <protection locked="0"/>
    </xf>
    <xf numFmtId="0" fontId="1" fillId="16" borderId="0" xfId="0" applyFill="1" applyBorder="1" applyAlignment="1" applyProtection="1">
      <alignment/>
      <protection locked="0"/>
    </xf>
    <xf numFmtId="0" fontId="181" fillId="91" borderId="0" xfId="0" applyFont="1" applyFill="1" applyAlignment="1" applyProtection="1">
      <alignment/>
      <protection locked="0"/>
    </xf>
    <xf numFmtId="0" fontId="181" fillId="104" borderId="0" xfId="0" applyFont="1" applyFill="1" applyAlignment="1" applyProtection="1">
      <alignment/>
      <protection locked="0"/>
    </xf>
    <xf numFmtId="0" fontId="181" fillId="106" borderId="0" xfId="0" applyFont="1" applyFill="1" applyAlignment="1" applyProtection="1">
      <alignment/>
      <protection locked="0"/>
    </xf>
    <xf numFmtId="0" fontId="181" fillId="95" borderId="0" xfId="0" applyFont="1" applyFill="1" applyAlignment="1" applyProtection="1">
      <alignment/>
      <protection locked="0"/>
    </xf>
    <xf numFmtId="0" fontId="16" fillId="102" borderId="475" xfId="0" applyFont="1" applyFill="1" applyBorder="1" applyAlignment="1" applyProtection="1">
      <alignment horizontal="right"/>
      <protection/>
    </xf>
    <xf numFmtId="0" fontId="38" fillId="62" borderId="99" xfId="0" applyFont="1" applyFill="1" applyBorder="1" applyAlignment="1">
      <alignment horizontal="center"/>
    </xf>
    <xf numFmtId="0" fontId="26" fillId="3" borderId="67" xfId="0" applyFont="1" applyBorder="1" applyAlignment="1" applyProtection="1">
      <alignment horizontal="center"/>
      <protection/>
    </xf>
    <xf numFmtId="0" fontId="26" fillId="3" borderId="87" xfId="0" applyFont="1" applyBorder="1" applyAlignment="1" applyProtection="1">
      <alignment horizontal="center"/>
      <protection/>
    </xf>
    <xf numFmtId="0" fontId="8" fillId="49" borderId="6" xfId="0" applyFont="1" applyAlignment="1" applyProtection="1">
      <alignment horizontal="center"/>
      <protection/>
    </xf>
    <xf numFmtId="0" fontId="26" fillId="49" borderId="6" xfId="0" applyFont="1" applyAlignment="1" applyProtection="1">
      <alignment horizontal="center"/>
      <protection/>
    </xf>
    <xf numFmtId="0" fontId="8" fillId="50" borderId="6" xfId="0" applyFont="1" applyAlignment="1" applyProtection="1">
      <alignment horizontal="center"/>
      <protection/>
    </xf>
    <xf numFmtId="0" fontId="26" fillId="50" borderId="6" xfId="0" applyFont="1" applyAlignment="1" applyProtection="1">
      <alignment horizontal="center"/>
      <protection/>
    </xf>
    <xf numFmtId="0" fontId="8" fillId="52" borderId="6" xfId="0" applyFont="1" applyAlignment="1" applyProtection="1">
      <alignment horizontal="center"/>
      <protection/>
    </xf>
    <xf numFmtId="0" fontId="26" fillId="52" borderId="6" xfId="0" applyFont="1" applyAlignment="1" applyProtection="1">
      <alignment horizontal="center"/>
      <protection/>
    </xf>
    <xf numFmtId="0" fontId="112" fillId="58" borderId="92" xfId="0" applyFont="1" applyBorder="1" applyAlignment="1" applyProtection="1">
      <alignment horizontal="center"/>
      <protection/>
    </xf>
    <xf numFmtId="0" fontId="182" fillId="137" borderId="440" xfId="0" applyFont="1" applyFill="1" applyBorder="1" applyAlignment="1" applyProtection="1">
      <alignment horizontal="center"/>
      <protection/>
    </xf>
    <xf numFmtId="0" fontId="182" fillId="138" borderId="440" xfId="0" applyFont="1" applyFill="1" applyBorder="1" applyAlignment="1" applyProtection="1">
      <alignment horizontal="center"/>
      <protection/>
    </xf>
    <xf numFmtId="0" fontId="183" fillId="139" borderId="440" xfId="0" applyFont="1" applyFill="1" applyBorder="1" applyAlignment="1" applyProtection="1">
      <alignment horizontal="center"/>
      <protection/>
    </xf>
    <xf numFmtId="0" fontId="184" fillId="140" borderId="440" xfId="0" applyFont="1" applyFill="1" applyBorder="1" applyAlignment="1" applyProtection="1">
      <alignment horizontal="center"/>
      <protection/>
    </xf>
    <xf numFmtId="0" fontId="185" fillId="141" borderId="440" xfId="0" applyFont="1" applyFill="1" applyBorder="1" applyAlignment="1" applyProtection="1">
      <alignment horizontal="center"/>
      <protection/>
    </xf>
    <xf numFmtId="0" fontId="186" fillId="142" borderId="440" xfId="0" applyFont="1" applyFill="1" applyBorder="1" applyAlignment="1" applyProtection="1">
      <alignment horizontal="center"/>
      <protection/>
    </xf>
    <xf numFmtId="0" fontId="187" fillId="109" borderId="385" xfId="0" applyFont="1" applyFill="1" applyBorder="1" applyAlignment="1" applyProtection="1">
      <alignment horizontal="center"/>
      <protection/>
    </xf>
    <xf numFmtId="0" fontId="130" fillId="103" borderId="99" xfId="0" applyFont="1" applyFill="1" applyBorder="1" applyAlignment="1" applyProtection="1">
      <alignment horizontal="center"/>
      <protection/>
    </xf>
    <xf numFmtId="0" fontId="131" fillId="143" borderId="380" xfId="0" applyFont="1" applyFill="1" applyBorder="1" applyAlignment="1" applyProtection="1">
      <alignment horizontal="center"/>
      <protection/>
    </xf>
    <xf numFmtId="0" fontId="5" fillId="103" borderId="99" xfId="0" applyFont="1" applyFill="1" applyBorder="1" applyAlignment="1" applyProtection="1">
      <alignment horizontal="center"/>
      <protection/>
    </xf>
    <xf numFmtId="0" fontId="182" fillId="137" borderId="476" xfId="0" applyFont="1" applyFill="1" applyBorder="1" applyAlignment="1" applyProtection="1">
      <alignment horizontal="center"/>
      <protection/>
    </xf>
    <xf numFmtId="0" fontId="173" fillId="102" borderId="295" xfId="0" applyFont="1" applyFill="1" applyBorder="1" applyAlignment="1">
      <alignment horizontal="center"/>
    </xf>
    <xf numFmtId="0" fontId="129" fillId="143" borderId="0" xfId="0" applyFont="1" applyFill="1" applyBorder="1" applyAlignment="1" applyProtection="1">
      <alignment horizontal="center"/>
      <protection/>
    </xf>
    <xf numFmtId="0" fontId="26" fillId="90" borderId="6" xfId="0" applyFont="1" applyFill="1" applyAlignment="1" applyProtection="1">
      <alignment horizontal="center"/>
      <protection/>
    </xf>
    <xf numFmtId="0" fontId="1" fillId="90" borderId="292" xfId="0" applyFont="1" applyFill="1" applyBorder="1" applyAlignment="1" applyProtection="1">
      <alignment horizontal="center"/>
      <protection/>
    </xf>
    <xf numFmtId="49" fontId="15" fillId="0" borderId="0" xfId="0" applyNumberFormat="1" applyAlignment="1">
      <alignment/>
    </xf>
    <xf numFmtId="49" fontId="1" fillId="0" borderId="0" xfId="0" applyNumberFormat="1" applyAlignment="1">
      <alignment/>
    </xf>
    <xf numFmtId="49" fontId="1" fillId="0" borderId="0" xfId="0" applyNumberFormat="1" applyAlignment="1">
      <alignment/>
    </xf>
    <xf numFmtId="49" fontId="0" fillId="0" borderId="0" xfId="0" applyNumberFormat="1" applyAlignment="1">
      <alignment/>
    </xf>
    <xf numFmtId="49" fontId="26" fillId="0" borderId="0" xfId="0" applyNumberFormat="1" applyAlignment="1">
      <alignment/>
    </xf>
    <xf numFmtId="49" fontId="15" fillId="16" borderId="0" xfId="0" applyNumberFormat="1" applyAlignment="1">
      <alignment/>
    </xf>
    <xf numFmtId="0" fontId="188" fillId="0" borderId="0" xfId="0" applyFont="1" applyAlignment="1">
      <alignment/>
    </xf>
    <xf numFmtId="49" fontId="190" fillId="144" borderId="0" xfId="0" applyNumberFormat="1" applyFont="1" applyFill="1" applyAlignment="1">
      <alignment/>
    </xf>
    <xf numFmtId="49" fontId="190" fillId="145" borderId="0" xfId="0" applyNumberFormat="1" applyFont="1" applyFill="1" applyAlignment="1">
      <alignment horizontal="justify"/>
    </xf>
    <xf numFmtId="49" fontId="190" fillId="145" borderId="0" xfId="0" applyNumberFormat="1" applyFont="1" applyFill="1" applyAlignment="1">
      <alignment/>
    </xf>
    <xf numFmtId="0" fontId="190" fillId="144" borderId="0" xfId="0" applyFont="1" applyFill="1" applyAlignment="1">
      <alignment/>
    </xf>
    <xf numFmtId="49" fontId="190" fillId="144" borderId="0" xfId="0" applyNumberFormat="1" applyFont="1" applyFill="1" applyAlignment="1">
      <alignment/>
    </xf>
    <xf numFmtId="0" fontId="1" fillId="144" borderId="0" xfId="0" applyFill="1" applyAlignment="1">
      <alignment/>
    </xf>
    <xf numFmtId="0" fontId="193" fillId="144" borderId="0" xfId="0" applyFont="1" applyFill="1" applyAlignment="1">
      <alignment horizontal="center" vertical="center"/>
    </xf>
    <xf numFmtId="0" fontId="193" fillId="145" borderId="0" xfId="0" applyFont="1" applyFill="1" applyAlignment="1">
      <alignment horizontal="center" vertical="center"/>
    </xf>
    <xf numFmtId="0" fontId="193" fillId="144" borderId="0" xfId="0" applyFont="1" applyFill="1" applyAlignment="1">
      <alignment horizontal="center" vertical="center"/>
    </xf>
    <xf numFmtId="0" fontId="189" fillId="0" borderId="0" xfId="0" applyFont="1" applyAlignment="1">
      <alignment horizontal="justify"/>
    </xf>
    <xf numFmtId="0" fontId="15" fillId="146" borderId="0" xfId="0" applyFill="1" applyAlignment="1">
      <alignment/>
    </xf>
    <xf numFmtId="0" fontId="192" fillId="147" borderId="0" xfId="0" applyFont="1" applyFill="1" applyAlignment="1">
      <alignment horizontal="justify"/>
    </xf>
    <xf numFmtId="0" fontId="189" fillId="147" borderId="0" xfId="0" applyFont="1" applyFill="1" applyAlignment="1">
      <alignment horizontal="justify"/>
    </xf>
    <xf numFmtId="0" fontId="188" fillId="146" borderId="0" xfId="0" applyFont="1" applyFill="1" applyAlignment="1">
      <alignment/>
    </xf>
    <xf numFmtId="0" fontId="191" fillId="146" borderId="0" xfId="0" applyFont="1" applyFill="1" applyAlignment="1">
      <alignment/>
    </xf>
    <xf numFmtId="0" fontId="26" fillId="36" borderId="0" xfId="0" applyFill="1" applyAlignment="1">
      <alignment/>
    </xf>
    <xf numFmtId="0" fontId="15" fillId="55" borderId="0" xfId="0" applyFill="1" applyAlignment="1">
      <alignment/>
    </xf>
    <xf numFmtId="49" fontId="15" fillId="55" borderId="0" xfId="0" applyNumberFormat="1" applyFill="1" applyAlignment="1">
      <alignment/>
    </xf>
    <xf numFmtId="0" fontId="1" fillId="55" borderId="0" xfId="0" applyFill="1" applyAlignment="1">
      <alignment/>
    </xf>
    <xf numFmtId="0" fontId="83" fillId="55" borderId="0" xfId="0" applyFont="1" applyFill="1" applyAlignment="1">
      <alignment horizontal="center"/>
    </xf>
    <xf numFmtId="0" fontId="194" fillId="148" borderId="0" xfId="0" applyFont="1" applyFill="1" applyAlignment="1">
      <alignment horizontal="justify"/>
    </xf>
    <xf numFmtId="0" fontId="195" fillId="148" borderId="0" xfId="0" applyFont="1" applyFill="1" applyAlignment="1">
      <alignment horizontal="justify"/>
    </xf>
    <xf numFmtId="0" fontId="194" fillId="36" borderId="0" xfId="0" applyFont="1" applyFill="1" applyAlignment="1">
      <alignment/>
    </xf>
    <xf numFmtId="0" fontId="195" fillId="36" borderId="0" xfId="0" applyFont="1" applyFill="1" applyAlignment="1">
      <alignment/>
    </xf>
    <xf numFmtId="0" fontId="194" fillId="36" borderId="0" xfId="0" applyFont="1" applyFill="1" applyAlignment="1">
      <alignment/>
    </xf>
    <xf numFmtId="0" fontId="195" fillId="36" borderId="0" xfId="0" applyFont="1" applyFill="1" applyAlignment="1">
      <alignment/>
    </xf>
    <xf numFmtId="49" fontId="195" fillId="36" borderId="0" xfId="0" applyNumberFormat="1" applyFont="1" applyFill="1" applyAlignment="1">
      <alignment/>
    </xf>
    <xf numFmtId="0" fontId="42" fillId="36" borderId="0" xfId="0" applyFont="1" applyFill="1" applyAlignment="1">
      <alignment/>
    </xf>
    <xf numFmtId="0" fontId="196" fillId="36" borderId="0" xfId="0" applyFont="1" applyFill="1" applyAlignment="1">
      <alignment/>
    </xf>
    <xf numFmtId="0" fontId="42" fillId="36" borderId="0" xfId="0" applyFont="1" applyFill="1" applyAlignment="1">
      <alignment/>
    </xf>
    <xf numFmtId="0" fontId="1" fillId="51" borderId="440" xfId="0" applyFill="1" applyBorder="1" applyAlignment="1" applyProtection="1">
      <alignment horizontal="center"/>
      <protection/>
    </xf>
    <xf numFmtId="0" fontId="3" fillId="17" borderId="124" xfId="0" applyBorder="1" applyAlignment="1">
      <alignment horizontal="right"/>
    </xf>
    <xf numFmtId="0" fontId="3" fillId="17" borderId="388" xfId="0" applyBorder="1" applyAlignment="1">
      <alignment horizontal="right"/>
    </xf>
    <xf numFmtId="1" fontId="83" fillId="18" borderId="124" xfId="0" applyNumberFormat="1" applyBorder="1" applyAlignment="1">
      <alignment horizontal="center"/>
    </xf>
    <xf numFmtId="0" fontId="8" fillId="73" borderId="477" xfId="0" applyFont="1" applyFill="1" applyBorder="1" applyAlignment="1" applyProtection="1">
      <alignment/>
      <protection/>
    </xf>
    <xf numFmtId="0" fontId="1" fillId="60" borderId="268" xfId="0" applyFill="1" applyBorder="1" applyAlignment="1" applyProtection="1">
      <alignment/>
      <protection locked="0"/>
    </xf>
    <xf numFmtId="0" fontId="7" fillId="36" borderId="477" xfId="0" applyFont="1" applyFill="1" applyBorder="1" applyAlignment="1" applyProtection="1">
      <alignment/>
      <protection/>
    </xf>
    <xf numFmtId="0" fontId="8" fillId="79" borderId="478" xfId="0" applyFont="1" applyFill="1" applyBorder="1" applyAlignment="1" applyProtection="1">
      <alignment/>
      <protection/>
    </xf>
    <xf numFmtId="0" fontId="8" fillId="60" borderId="479" xfId="0" applyFont="1" applyFill="1" applyBorder="1" applyAlignment="1" applyProtection="1">
      <alignment/>
      <protection locked="0"/>
    </xf>
    <xf numFmtId="0" fontId="8" fillId="149" borderId="477" xfId="0" applyFont="1" applyFill="1" applyBorder="1" applyAlignment="1" applyProtection="1">
      <alignment/>
      <protection/>
    </xf>
    <xf numFmtId="0" fontId="7" fillId="144" borderId="475" xfId="0" applyFont="1" applyFill="1" applyBorder="1" applyAlignment="1" applyProtection="1">
      <alignment/>
      <protection/>
    </xf>
    <xf numFmtId="0" fontId="0" fillId="150" borderId="480" xfId="0" applyFill="1" applyBorder="1" applyAlignment="1" applyProtection="1">
      <alignment/>
      <protection locked="0"/>
    </xf>
    <xf numFmtId="0" fontId="1" fillId="3" borderId="0" xfId="0" applyBorder="1" applyAlignment="1">
      <alignment/>
    </xf>
    <xf numFmtId="0" fontId="38" fillId="10" borderId="0" xfId="0" applyBorder="1" applyAlignment="1">
      <alignment horizontal="center"/>
    </xf>
    <xf numFmtId="0" fontId="1" fillId="0" borderId="0" xfId="0" applyBorder="1" applyAlignment="1">
      <alignment horizontal="center"/>
    </xf>
    <xf numFmtId="0" fontId="26" fillId="3" borderId="477" xfId="0" applyFont="1" applyBorder="1" applyAlignment="1" applyProtection="1">
      <alignment/>
      <protection/>
    </xf>
    <xf numFmtId="0" fontId="26" fillId="74" borderId="268" xfId="0" applyFont="1" applyFill="1" applyBorder="1" applyAlignment="1" applyProtection="1">
      <alignment horizontal="center"/>
      <protection/>
    </xf>
    <xf numFmtId="0" fontId="22" fillId="15" borderId="481" xfId="0" applyFont="1" applyBorder="1" applyAlignment="1" applyProtection="1">
      <alignment/>
      <protection/>
    </xf>
    <xf numFmtId="0" fontId="26" fillId="90" borderId="268" xfId="0" applyFont="1" applyFill="1" applyBorder="1" applyAlignment="1" applyProtection="1">
      <alignment horizontal="center"/>
      <protection/>
    </xf>
    <xf numFmtId="0" fontId="23" fillId="2" borderId="477" xfId="0" applyFont="1" applyBorder="1" applyAlignment="1" applyProtection="1">
      <alignment/>
      <protection/>
    </xf>
    <xf numFmtId="0" fontId="26" fillId="90" borderId="273" xfId="0" applyFill="1" applyBorder="1" applyAlignment="1" applyProtection="1">
      <alignment horizontal="center"/>
      <protection/>
    </xf>
    <xf numFmtId="0" fontId="8" fillId="3" borderId="482" xfId="0" applyFont="1" applyBorder="1" applyAlignment="1" applyProtection="1">
      <alignment horizontal="left"/>
      <protection/>
    </xf>
    <xf numFmtId="0" fontId="36" fillId="11" borderId="483" xfId="0" applyFont="1" applyFill="1" applyBorder="1" applyAlignment="1" applyProtection="1">
      <alignment horizontal="center" vertical="center"/>
      <protection locked="0"/>
    </xf>
    <xf numFmtId="0" fontId="8" fillId="79" borderId="477" xfId="0" applyFont="1" applyFill="1" applyBorder="1" applyAlignment="1" applyProtection="1">
      <alignment/>
      <protection/>
    </xf>
    <xf numFmtId="0" fontId="36" fillId="60" borderId="268" xfId="0" applyFont="1" applyFill="1" applyBorder="1" applyAlignment="1" applyProtection="1">
      <alignment horizontal="center" vertical="center"/>
      <protection locked="0"/>
    </xf>
    <xf numFmtId="0" fontId="79" fillId="13" borderId="477" xfId="0" applyFont="1" applyBorder="1" applyAlignment="1" applyProtection="1">
      <alignment/>
      <protection/>
    </xf>
    <xf numFmtId="0" fontId="8" fillId="10" borderId="381" xfId="0" applyFont="1" applyBorder="1" applyAlignment="1" applyProtection="1">
      <alignment/>
      <protection/>
    </xf>
    <xf numFmtId="0" fontId="8" fillId="151" borderId="484" xfId="0" applyFont="1" applyFill="1" applyBorder="1" applyAlignment="1" applyProtection="1">
      <alignment/>
      <protection/>
    </xf>
    <xf numFmtId="0" fontId="36" fillId="60" borderId="483" xfId="0" applyFont="1" applyFill="1" applyBorder="1" applyAlignment="1" applyProtection="1">
      <alignment horizontal="center" vertical="center"/>
      <protection locked="0"/>
    </xf>
    <xf numFmtId="0" fontId="38" fillId="62" borderId="477" xfId="0" applyFont="1" applyFill="1" applyBorder="1" applyAlignment="1" applyProtection="1">
      <alignment/>
      <protection/>
    </xf>
    <xf numFmtId="0" fontId="38" fillId="55" borderId="268" xfId="0" applyFont="1" applyFill="1" applyBorder="1" applyAlignment="1" applyProtection="1">
      <alignment horizontal="center"/>
      <protection/>
    </xf>
    <xf numFmtId="0" fontId="38" fillId="152" borderId="485" xfId="0" applyFont="1" applyFill="1" applyBorder="1" applyAlignment="1" applyProtection="1">
      <alignment horizontal="left"/>
      <protection/>
    </xf>
    <xf numFmtId="0" fontId="38" fillId="9" borderId="480" xfId="0" applyBorder="1" applyAlignment="1" applyProtection="1">
      <alignment horizontal="center"/>
      <protection/>
    </xf>
    <xf numFmtId="0" fontId="3" fillId="3" borderId="3" xfId="0" applyFont="1" applyAlignment="1">
      <alignment horizontal="center"/>
    </xf>
    <xf numFmtId="1" fontId="83" fillId="18" borderId="0" xfId="0" applyNumberFormat="1" applyAlignment="1">
      <alignment horizontal="center"/>
    </xf>
    <xf numFmtId="0" fontId="3" fillId="13" borderId="0" xfId="0" applyBorder="1" applyAlignment="1">
      <alignment horizontal="center"/>
    </xf>
    <xf numFmtId="0" fontId="1" fillId="10" borderId="0" xfId="0" applyBorder="1" applyAlignment="1">
      <alignment horizontal="center"/>
    </xf>
    <xf numFmtId="0" fontId="1" fillId="0" borderId="0" xfId="0" applyBorder="1" applyAlignment="1">
      <alignment horizontal="center"/>
    </xf>
    <xf numFmtId="0" fontId="3" fillId="4" borderId="131" xfId="0" applyBorder="1" applyAlignment="1">
      <alignment horizontal="center"/>
    </xf>
    <xf numFmtId="0" fontId="3" fillId="4" borderId="133" xfId="0" applyBorder="1" applyAlignment="1">
      <alignment horizontal="center"/>
    </xf>
    <xf numFmtId="0" fontId="11" fillId="11" borderId="184" xfId="0" applyBorder="1" applyAlignment="1">
      <alignment/>
    </xf>
    <xf numFmtId="0" fontId="16" fillId="10" borderId="186" xfId="0" applyBorder="1" applyAlignment="1" applyProtection="1">
      <alignment horizontal="center"/>
      <protection/>
    </xf>
    <xf numFmtId="0" fontId="1" fillId="16" borderId="186" xfId="0" applyBorder="1" applyAlignment="1">
      <alignment horizontal="center"/>
    </xf>
    <xf numFmtId="0" fontId="1" fillId="0" borderId="186" xfId="0" applyBorder="1" applyAlignment="1">
      <alignment horizontal="center"/>
    </xf>
    <xf numFmtId="0" fontId="1" fillId="10" borderId="186" xfId="0" applyBorder="1" applyAlignment="1" applyProtection="1">
      <alignment horizontal="center"/>
      <protection/>
    </xf>
    <xf numFmtId="0" fontId="1" fillId="10" borderId="186" xfId="0" applyBorder="1" applyAlignment="1" applyProtection="1">
      <alignment horizontal="center"/>
      <protection/>
    </xf>
    <xf numFmtId="0" fontId="23" fillId="10" borderId="186" xfId="0" applyBorder="1" applyAlignment="1">
      <alignment horizontal="center"/>
    </xf>
    <xf numFmtId="0" fontId="3" fillId="4" borderId="184" xfId="0" applyBorder="1" applyAlignment="1">
      <alignment horizontal="center"/>
    </xf>
    <xf numFmtId="0" fontId="16" fillId="0" borderId="186" xfId="0" applyBorder="1" applyAlignment="1">
      <alignment horizontal="center"/>
    </xf>
    <xf numFmtId="0" fontId="3" fillId="10" borderId="186" xfId="0" applyBorder="1" applyAlignment="1">
      <alignment horizontal="center"/>
    </xf>
    <xf numFmtId="0" fontId="3" fillId="4" borderId="127" xfId="0" applyBorder="1" applyAlignment="1">
      <alignment horizontal="right"/>
    </xf>
    <xf numFmtId="0" fontId="3" fillId="18" borderId="134" xfId="0" applyBorder="1" applyAlignment="1">
      <alignment horizontal="center"/>
    </xf>
    <xf numFmtId="0" fontId="143" fillId="15" borderId="0" xfId="0" applyFont="1" applyAlignment="1">
      <alignment horizontal="left"/>
    </xf>
    <xf numFmtId="0" fontId="3" fillId="4" borderId="131" xfId="0" applyFont="1" applyBorder="1" applyAlignment="1">
      <alignment horizontal="center"/>
    </xf>
    <xf numFmtId="0" fontId="3" fillId="17" borderId="388" xfId="0" applyFont="1" applyBorder="1" applyAlignment="1">
      <alignment horizontal="right"/>
    </xf>
    <xf numFmtId="0" fontId="43" fillId="10" borderId="6" xfId="0" applyFont="1" applyAlignment="1">
      <alignment/>
    </xf>
    <xf numFmtId="0" fontId="38" fillId="59" borderId="0" xfId="0" applyFont="1" applyFill="1" applyBorder="1" applyAlignment="1">
      <alignment horizontal="center" vertical="center"/>
    </xf>
    <xf numFmtId="0" fontId="1" fillId="38" borderId="37" xfId="0" applyFill="1" applyAlignment="1" applyProtection="1">
      <alignment horizontal="center" vertical="center"/>
      <protection/>
    </xf>
    <xf numFmtId="0" fontId="1" fillId="38" borderId="24" xfId="0" applyFill="1" applyAlignment="1" applyProtection="1">
      <alignment horizontal="center" vertical="center"/>
      <protection/>
    </xf>
    <xf numFmtId="0" fontId="38" fillId="4" borderId="24" xfId="0" applyAlignment="1" applyProtection="1">
      <alignment horizontal="center" vertical="center"/>
      <protection/>
    </xf>
    <xf numFmtId="0" fontId="1" fillId="153" borderId="24" xfId="0" applyFill="1" applyAlignment="1" applyProtection="1">
      <alignment horizontal="center" vertical="center"/>
      <protection/>
    </xf>
    <xf numFmtId="0" fontId="1" fillId="154" borderId="24" xfId="0" applyFill="1" applyAlignment="1" applyProtection="1">
      <alignment horizontal="center" vertical="center"/>
      <protection/>
    </xf>
    <xf numFmtId="0" fontId="14" fillId="10" borderId="95" xfId="0" applyFont="1" applyBorder="1" applyAlignment="1">
      <alignment horizontal="center" vertical="center"/>
    </xf>
    <xf numFmtId="0" fontId="1" fillId="38" borderId="224" xfId="0" applyFill="1" applyBorder="1" applyAlignment="1" applyProtection="1">
      <alignment horizontal="center" vertical="center"/>
      <protection/>
    </xf>
    <xf numFmtId="0" fontId="1" fillId="38" borderId="92" xfId="0" applyFill="1" applyBorder="1" applyAlignment="1" applyProtection="1">
      <alignment horizontal="center" vertical="center"/>
      <protection/>
    </xf>
    <xf numFmtId="0" fontId="1" fillId="38" borderId="93" xfId="0" applyFill="1" applyBorder="1" applyAlignment="1" applyProtection="1">
      <alignment horizontal="center" vertical="center"/>
      <protection/>
    </xf>
    <xf numFmtId="0" fontId="1" fillId="155" borderId="292" xfId="0" applyFill="1" applyBorder="1" applyAlignment="1" applyProtection="1">
      <alignment horizontal="center" vertical="center"/>
      <protection/>
    </xf>
    <xf numFmtId="0" fontId="1" fillId="153" borderId="92" xfId="0" applyFill="1" applyBorder="1" applyAlignment="1" applyProtection="1">
      <alignment horizontal="center" vertical="center"/>
      <protection/>
    </xf>
    <xf numFmtId="0" fontId="1" fillId="154" borderId="92" xfId="0" applyFill="1" applyBorder="1" applyAlignment="1" applyProtection="1">
      <alignment horizontal="center" vertical="center"/>
      <protection/>
    </xf>
    <xf numFmtId="0" fontId="1" fillId="155" borderId="92" xfId="0" applyFill="1" applyBorder="1" applyAlignment="1" applyProtection="1">
      <alignment horizontal="center" vertical="center"/>
      <protection/>
    </xf>
    <xf numFmtId="0" fontId="14" fillId="10" borderId="486" xfId="0" applyFont="1" applyBorder="1" applyAlignment="1">
      <alignment horizontal="center" vertical="center"/>
    </xf>
    <xf numFmtId="0" fontId="28" fillId="48" borderId="487" xfId="0" applyFont="1" applyFill="1" applyBorder="1" applyAlignment="1" applyProtection="1">
      <alignment horizontal="center" vertical="center"/>
      <protection locked="0"/>
    </xf>
    <xf numFmtId="0" fontId="28" fillId="48" borderId="196" xfId="0" applyFont="1" applyFill="1" applyBorder="1" applyAlignment="1" applyProtection="1">
      <alignment horizontal="center" vertical="center"/>
      <protection locked="0"/>
    </xf>
    <xf numFmtId="0" fontId="28" fillId="48" borderId="488" xfId="0" applyFont="1" applyFill="1" applyBorder="1" applyAlignment="1" applyProtection="1">
      <alignment horizontal="center" vertical="center"/>
      <protection locked="0"/>
    </xf>
    <xf numFmtId="0" fontId="28" fillId="155" borderId="489" xfId="0" applyFont="1" applyFill="1" applyBorder="1" applyAlignment="1" applyProtection="1">
      <alignment horizontal="center" vertical="center"/>
      <protection/>
    </xf>
    <xf numFmtId="0" fontId="28" fillId="156" borderId="196" xfId="0" applyFont="1" applyFill="1" applyBorder="1" applyAlignment="1" applyProtection="1">
      <alignment horizontal="center" vertical="center"/>
      <protection locked="0"/>
    </xf>
    <xf numFmtId="0" fontId="28" fillId="154" borderId="196" xfId="0" applyFont="1" applyFill="1" applyBorder="1" applyAlignment="1" applyProtection="1">
      <alignment horizontal="center" vertical="center"/>
      <protection/>
    </xf>
    <xf numFmtId="0" fontId="28" fillId="155" borderId="196" xfId="0" applyFont="1" applyFill="1" applyBorder="1" applyAlignment="1" applyProtection="1">
      <alignment horizontal="center" vertical="center"/>
      <protection/>
    </xf>
    <xf numFmtId="0" fontId="14" fillId="155" borderId="488" xfId="0" applyFont="1" applyFill="1" applyBorder="1" applyAlignment="1">
      <alignment horizontal="center" vertical="center"/>
    </xf>
    <xf numFmtId="0" fontId="16" fillId="38" borderId="101" xfId="0" applyFill="1" applyBorder="1" applyAlignment="1" applyProtection="1">
      <alignment horizontal="center" vertical="center"/>
      <protection/>
    </xf>
    <xf numFmtId="0" fontId="16" fillId="38" borderId="67" xfId="0" applyFill="1" applyBorder="1" applyAlignment="1" applyProtection="1">
      <alignment horizontal="center" vertical="center"/>
      <protection/>
    </xf>
    <xf numFmtId="0" fontId="16" fillId="38" borderId="87" xfId="0" applyFill="1" applyBorder="1" applyAlignment="1" applyProtection="1">
      <alignment horizontal="center" vertical="center"/>
      <protection/>
    </xf>
    <xf numFmtId="0" fontId="16" fillId="155" borderId="291" xfId="0" applyFill="1" applyBorder="1" applyAlignment="1" applyProtection="1">
      <alignment horizontal="center" vertical="center"/>
      <protection/>
    </xf>
    <xf numFmtId="0" fontId="16" fillId="153" borderId="67" xfId="0" applyFill="1" applyBorder="1" applyAlignment="1" applyProtection="1">
      <alignment horizontal="center" vertical="center"/>
      <protection/>
    </xf>
    <xf numFmtId="0" fontId="16" fillId="154" borderId="67" xfId="0" applyFill="1" applyBorder="1" applyAlignment="1" applyProtection="1">
      <alignment horizontal="center" vertical="center"/>
      <protection/>
    </xf>
    <xf numFmtId="0" fontId="16" fillId="4" borderId="67" xfId="0" applyBorder="1" applyAlignment="1" applyProtection="1">
      <alignment horizontal="center" vertical="center"/>
      <protection/>
    </xf>
    <xf numFmtId="0" fontId="16" fillId="155" borderId="67" xfId="0" applyFill="1" applyBorder="1" applyAlignment="1" applyProtection="1">
      <alignment horizontal="center" vertical="center"/>
      <protection/>
    </xf>
    <xf numFmtId="0" fontId="14" fillId="10" borderId="87" xfId="0" applyFont="1" applyBorder="1" applyAlignment="1">
      <alignment horizontal="center" vertical="center"/>
    </xf>
    <xf numFmtId="0" fontId="16" fillId="38" borderId="40" xfId="0" applyFill="1" applyAlignment="1" applyProtection="1">
      <alignment horizontal="center" vertical="center"/>
      <protection/>
    </xf>
    <xf numFmtId="0" fontId="16" fillId="38" borderId="6" xfId="0" applyFill="1" applyAlignment="1" applyProtection="1">
      <alignment horizontal="center" vertical="center"/>
      <protection/>
    </xf>
    <xf numFmtId="0" fontId="16" fillId="38" borderId="88" xfId="0" applyFill="1" applyBorder="1" applyAlignment="1" applyProtection="1">
      <alignment horizontal="center" vertical="center"/>
      <protection/>
    </xf>
    <xf numFmtId="0" fontId="16" fillId="155" borderId="164" xfId="0" applyFill="1" applyBorder="1" applyAlignment="1" applyProtection="1">
      <alignment horizontal="center" vertical="center"/>
      <protection/>
    </xf>
    <xf numFmtId="0" fontId="16" fillId="153" borderId="6" xfId="0" applyFill="1" applyAlignment="1" applyProtection="1">
      <alignment horizontal="center" vertical="center"/>
      <protection/>
    </xf>
    <xf numFmtId="0" fontId="16" fillId="154" borderId="6" xfId="0" applyFill="1" applyAlignment="1" applyProtection="1">
      <alignment horizontal="center" vertical="center"/>
      <protection/>
    </xf>
    <xf numFmtId="0" fontId="16" fillId="4" borderId="6" xfId="0" applyAlignment="1" applyProtection="1">
      <alignment horizontal="center" vertical="center"/>
      <protection/>
    </xf>
    <xf numFmtId="0" fontId="16" fillId="155" borderId="6" xfId="0" applyFill="1" applyAlignment="1" applyProtection="1">
      <alignment horizontal="center" vertical="center"/>
      <protection/>
    </xf>
    <xf numFmtId="0" fontId="16" fillId="19" borderId="6" xfId="0" applyAlignment="1" applyProtection="1">
      <alignment horizontal="center" vertical="center"/>
      <protection/>
    </xf>
    <xf numFmtId="0" fontId="16" fillId="38" borderId="224" xfId="0" applyFill="1" applyBorder="1" applyAlignment="1" applyProtection="1">
      <alignment horizontal="center" vertical="center"/>
      <protection/>
    </xf>
    <xf numFmtId="0" fontId="16" fillId="38" borderId="92" xfId="0" applyFill="1" applyBorder="1" applyAlignment="1" applyProtection="1">
      <alignment horizontal="center" vertical="center"/>
      <protection/>
    </xf>
    <xf numFmtId="0" fontId="16" fillId="38" borderId="93" xfId="0" applyFill="1" applyBorder="1" applyAlignment="1" applyProtection="1">
      <alignment horizontal="center" vertical="center"/>
      <protection/>
    </xf>
    <xf numFmtId="0" fontId="16" fillId="155" borderId="292" xfId="0" applyFill="1" applyBorder="1" applyAlignment="1" applyProtection="1">
      <alignment horizontal="center" vertical="center"/>
      <protection/>
    </xf>
    <xf numFmtId="0" fontId="16" fillId="4" borderId="92" xfId="0" applyBorder="1" applyAlignment="1" applyProtection="1">
      <alignment horizontal="center" vertical="center"/>
      <protection/>
    </xf>
    <xf numFmtId="0" fontId="16" fillId="154" borderId="92" xfId="0" applyFill="1" applyBorder="1" applyAlignment="1" applyProtection="1">
      <alignment horizontal="center" vertical="center"/>
      <protection/>
    </xf>
    <xf numFmtId="0" fontId="16" fillId="155" borderId="92" xfId="0" applyFill="1" applyBorder="1" applyAlignment="1" applyProtection="1">
      <alignment horizontal="center" vertical="center"/>
      <protection/>
    </xf>
    <xf numFmtId="0" fontId="16" fillId="19" borderId="67" xfId="0" applyBorder="1" applyAlignment="1" applyProtection="1">
      <alignment horizontal="center" vertical="center"/>
      <protection/>
    </xf>
    <xf numFmtId="0" fontId="16" fillId="19" borderId="92" xfId="0" applyBorder="1" applyAlignment="1" applyProtection="1">
      <alignment horizontal="center" vertical="center"/>
      <protection/>
    </xf>
    <xf numFmtId="0" fontId="16" fillId="38" borderId="38" xfId="0" applyFill="1" applyAlignment="1" applyProtection="1">
      <alignment horizontal="center" vertical="center"/>
      <protection/>
    </xf>
    <xf numFmtId="0" fontId="16" fillId="38" borderId="25" xfId="0" applyFill="1" applyAlignment="1" applyProtection="1">
      <alignment horizontal="center" vertical="center"/>
      <protection/>
    </xf>
    <xf numFmtId="0" fontId="16" fillId="38" borderId="97" xfId="0" applyFill="1" applyBorder="1" applyAlignment="1" applyProtection="1">
      <alignment horizontal="center" vertical="center"/>
      <protection/>
    </xf>
    <xf numFmtId="0" fontId="16" fillId="155" borderId="163" xfId="0" applyFill="1" applyBorder="1" applyAlignment="1" applyProtection="1">
      <alignment horizontal="center" vertical="center"/>
      <protection/>
    </xf>
    <xf numFmtId="0" fontId="16" fillId="155" borderId="25" xfId="0" applyFill="1" applyAlignment="1" applyProtection="1">
      <alignment horizontal="center" vertical="center"/>
      <protection/>
    </xf>
    <xf numFmtId="0" fontId="87" fillId="20" borderId="490" xfId="0" applyBorder="1" applyAlignment="1">
      <alignment horizontal="center" vertical="center"/>
    </xf>
    <xf numFmtId="0" fontId="38" fillId="21" borderId="0" xfId="0" applyFont="1" applyBorder="1" applyAlignment="1">
      <alignment horizontal="center" vertical="center"/>
    </xf>
    <xf numFmtId="0" fontId="14" fillId="38" borderId="37" xfId="0" applyFill="1" applyAlignment="1" applyProtection="1">
      <alignment horizontal="center" vertical="center"/>
      <protection/>
    </xf>
    <xf numFmtId="0" fontId="14" fillId="38" borderId="24" xfId="0" applyFill="1" applyAlignment="1" applyProtection="1">
      <alignment horizontal="center" vertical="center"/>
      <protection/>
    </xf>
    <xf numFmtId="0" fontId="14" fillId="153" borderId="152" xfId="0" applyFill="1" applyBorder="1" applyAlignment="1" applyProtection="1">
      <alignment horizontal="center" vertical="center"/>
      <protection/>
    </xf>
    <xf numFmtId="0" fontId="14" fillId="38" borderId="38" xfId="0" applyFill="1" applyAlignment="1" applyProtection="1">
      <alignment horizontal="center" vertical="center"/>
      <protection/>
    </xf>
    <xf numFmtId="0" fontId="14" fillId="38" borderId="25" xfId="0" applyFill="1" applyAlignment="1" applyProtection="1">
      <alignment horizontal="center" vertical="center"/>
      <protection/>
    </xf>
    <xf numFmtId="0" fontId="14" fillId="153" borderId="175" xfId="0" applyFill="1" applyBorder="1" applyAlignment="1" applyProtection="1">
      <alignment horizontal="center" vertical="center"/>
      <protection/>
    </xf>
    <xf numFmtId="0" fontId="14" fillId="48" borderId="104" xfId="0" applyFont="1" applyFill="1" applyBorder="1" applyAlignment="1" applyProtection="1">
      <alignment horizontal="center" vertical="center"/>
      <protection locked="0"/>
    </xf>
    <xf numFmtId="0" fontId="14" fillId="48" borderId="69" xfId="0" applyFont="1" applyFill="1" applyBorder="1" applyAlignment="1" applyProtection="1">
      <alignment horizontal="center" vertical="center"/>
      <protection locked="0"/>
    </xf>
    <xf numFmtId="0" fontId="14" fillId="156" borderId="69" xfId="0" applyFont="1" applyFill="1" applyBorder="1" applyAlignment="1" applyProtection="1">
      <alignment horizontal="center" vertical="center"/>
      <protection locked="0"/>
    </xf>
    <xf numFmtId="0" fontId="14" fillId="156" borderId="491" xfId="0" applyFont="1" applyFill="1" applyBorder="1" applyAlignment="1" applyProtection="1">
      <alignment horizontal="center" vertical="center"/>
      <protection locked="0"/>
    </xf>
    <xf numFmtId="0" fontId="14" fillId="27" borderId="492" xfId="0" applyFont="1" applyFill="1" applyBorder="1" applyAlignment="1" applyProtection="1">
      <alignment horizontal="center" vertical="center"/>
      <protection/>
    </xf>
    <xf numFmtId="0" fontId="14" fillId="27" borderId="493" xfId="0" applyFont="1" applyFill="1" applyBorder="1" applyAlignment="1" applyProtection="1">
      <alignment horizontal="center" vertical="center"/>
      <protection/>
    </xf>
    <xf numFmtId="0" fontId="14" fillId="155" borderId="494" xfId="0" applyFont="1" applyFill="1" applyBorder="1" applyAlignment="1" applyProtection="1">
      <alignment horizontal="center" vertical="center"/>
      <protection/>
    </xf>
    <xf numFmtId="0" fontId="14" fillId="38" borderId="101" xfId="0" applyFill="1" applyBorder="1" applyAlignment="1" applyProtection="1">
      <alignment horizontal="center" vertical="center"/>
      <protection/>
    </xf>
    <xf numFmtId="0" fontId="14" fillId="38" borderId="67" xfId="0" applyFill="1" applyBorder="1" applyAlignment="1" applyProtection="1">
      <alignment horizontal="center" vertical="center"/>
      <protection/>
    </xf>
    <xf numFmtId="0" fontId="14" fillId="153" borderId="495" xfId="0" applyFill="1" applyBorder="1" applyAlignment="1" applyProtection="1">
      <alignment horizontal="center" vertical="center"/>
      <protection/>
    </xf>
    <xf numFmtId="0" fontId="14" fillId="38" borderId="40" xfId="0" applyFill="1" applyAlignment="1" applyProtection="1">
      <alignment horizontal="center" vertical="center"/>
      <protection/>
    </xf>
    <xf numFmtId="0" fontId="14" fillId="38" borderId="6" xfId="0" applyFill="1" applyAlignment="1" applyProtection="1">
      <alignment horizontal="center" vertical="center"/>
      <protection/>
    </xf>
    <xf numFmtId="0" fontId="14" fillId="153" borderId="450" xfId="0" applyFill="1" applyBorder="1" applyAlignment="1" applyProtection="1">
      <alignment horizontal="center" vertical="center"/>
      <protection/>
    </xf>
    <xf numFmtId="0" fontId="1" fillId="4" borderId="6" xfId="0" applyAlignment="1" applyProtection="1">
      <alignment horizontal="center" vertical="center"/>
      <protection/>
    </xf>
    <xf numFmtId="0" fontId="14" fillId="38" borderId="41" xfId="0" applyFill="1" applyAlignment="1" applyProtection="1">
      <alignment horizontal="center" vertical="center"/>
      <protection/>
    </xf>
    <xf numFmtId="0" fontId="14" fillId="38" borderId="27" xfId="0" applyFill="1" applyAlignment="1" applyProtection="1">
      <alignment horizontal="center" vertical="center"/>
      <protection/>
    </xf>
    <xf numFmtId="0" fontId="14" fillId="153" borderId="496" xfId="0" applyFill="1" applyBorder="1" applyAlignment="1" applyProtection="1">
      <alignment horizontal="center" vertical="center"/>
      <protection/>
    </xf>
    <xf numFmtId="0" fontId="16" fillId="19" borderId="24" xfId="0" applyAlignment="1" applyProtection="1">
      <alignment horizontal="center" vertical="center"/>
      <protection/>
    </xf>
    <xf numFmtId="0" fontId="1" fillId="4" borderId="24" xfId="0" applyAlignment="1" applyProtection="1">
      <alignment horizontal="center" vertical="center"/>
      <protection/>
    </xf>
    <xf numFmtId="0" fontId="16" fillId="19" borderId="25" xfId="0" applyAlignment="1" applyProtection="1">
      <alignment horizontal="center" vertical="center"/>
      <protection/>
    </xf>
    <xf numFmtId="0" fontId="1" fillId="4" borderId="25" xfId="0" applyAlignment="1" applyProtection="1">
      <alignment horizontal="center" vertical="center"/>
      <protection/>
    </xf>
    <xf numFmtId="0" fontId="14" fillId="38" borderId="39" xfId="0" applyFill="1" applyAlignment="1" applyProtection="1">
      <alignment horizontal="center" vertical="center"/>
      <protection/>
    </xf>
    <xf numFmtId="0" fontId="14" fillId="38" borderId="26" xfId="0" applyFill="1" applyAlignment="1" applyProtection="1">
      <alignment horizontal="center" vertical="center"/>
      <protection/>
    </xf>
    <xf numFmtId="0" fontId="14" fillId="153" borderId="497" xfId="0" applyFill="1" applyBorder="1" applyAlignment="1" applyProtection="1">
      <alignment horizontal="center" vertical="center"/>
      <protection/>
    </xf>
    <xf numFmtId="0" fontId="14" fillId="38" borderId="42" xfId="0" applyFill="1" applyAlignment="1" applyProtection="1">
      <alignment horizontal="center" vertical="center"/>
      <protection/>
    </xf>
    <xf numFmtId="0" fontId="14" fillId="38" borderId="35" xfId="0" applyFill="1" applyAlignment="1" applyProtection="1">
      <alignment horizontal="center" vertical="center"/>
      <protection/>
    </xf>
    <xf numFmtId="0" fontId="14" fillId="153" borderId="498" xfId="0" applyFill="1" applyBorder="1" applyAlignment="1" applyProtection="1">
      <alignment horizontal="center" vertical="center"/>
      <protection/>
    </xf>
    <xf numFmtId="0" fontId="38" fillId="21" borderId="499" xfId="0" applyBorder="1" applyAlignment="1">
      <alignment horizontal="center" vertical="center"/>
    </xf>
    <xf numFmtId="0" fontId="38" fillId="21" borderId="0" xfId="0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1" fillId="60" borderId="0" xfId="0" applyFont="1" applyFill="1" applyBorder="1" applyAlignment="1">
      <alignment horizontal="center"/>
    </xf>
    <xf numFmtId="0" fontId="1" fillId="60" borderId="0" xfId="0" applyFont="1" applyFill="1" applyBorder="1" applyAlignment="1">
      <alignment horizontal="center"/>
    </xf>
    <xf numFmtId="0" fontId="38" fillId="21" borderId="0" xfId="0" applyFont="1" applyBorder="1" applyAlignment="1">
      <alignment horizontal="center" vertical="center"/>
    </xf>
    <xf numFmtId="0" fontId="38" fillId="19" borderId="0" xfId="0" applyBorder="1" applyAlignment="1" applyProtection="1">
      <alignment horizontal="center" vertical="center"/>
      <protection/>
    </xf>
    <xf numFmtId="180" fontId="38" fillId="4" borderId="0" xfId="0" applyBorder="1" applyAlignment="1" applyProtection="1">
      <alignment horizontal="center" vertical="center"/>
      <protection/>
    </xf>
    <xf numFmtId="0" fontId="38" fillId="4" borderId="500" xfId="0" applyBorder="1" applyAlignment="1" applyProtection="1">
      <alignment horizontal="center" vertical="center"/>
      <protection/>
    </xf>
    <xf numFmtId="0" fontId="26" fillId="10" borderId="81" xfId="0" applyAlignment="1" applyProtection="1">
      <alignment horizontal="center" vertical="center"/>
      <protection/>
    </xf>
    <xf numFmtId="0" fontId="26" fillId="10" borderId="54" xfId="0" applyAlignment="1" applyProtection="1">
      <alignment horizontal="center" vertical="center"/>
      <protection/>
    </xf>
    <xf numFmtId="0" fontId="26" fillId="10" borderId="501" xfId="0" applyBorder="1" applyAlignment="1" applyProtection="1">
      <alignment horizontal="center" vertical="center"/>
      <protection/>
    </xf>
    <xf numFmtId="0" fontId="87" fillId="20" borderId="21" xfId="0" applyAlignment="1" applyProtection="1">
      <alignment horizontal="center" vertical="center"/>
      <protection/>
    </xf>
    <xf numFmtId="0" fontId="87" fillId="20" borderId="502" xfId="0" applyBorder="1" applyAlignment="1" applyProtection="1">
      <alignment horizontal="center" vertical="center"/>
      <protection/>
    </xf>
    <xf numFmtId="0" fontId="38" fillId="19" borderId="0" xfId="0" applyAlignment="1" applyProtection="1">
      <alignment horizontal="center" vertical="center"/>
      <protection/>
    </xf>
    <xf numFmtId="0" fontId="89" fillId="4" borderId="35" xfId="0" applyAlignment="1" applyProtection="1">
      <alignment horizontal="center" vertical="center"/>
      <protection/>
    </xf>
    <xf numFmtId="0" fontId="3" fillId="41" borderId="81" xfId="0" applyFill="1" applyBorder="1" applyAlignment="1" applyProtection="1">
      <alignment horizontal="center" vertical="center"/>
      <protection/>
    </xf>
    <xf numFmtId="0" fontId="3" fillId="41" borderId="54" xfId="0" applyFill="1" applyAlignment="1" applyProtection="1">
      <alignment horizontal="center" vertical="center"/>
      <protection/>
    </xf>
    <xf numFmtId="0" fontId="3" fillId="41" borderId="100" xfId="0" applyFill="1" applyBorder="1" applyAlignment="1" applyProtection="1">
      <alignment horizontal="center" vertical="center"/>
      <protection/>
    </xf>
    <xf numFmtId="0" fontId="3" fillId="61" borderId="54" xfId="0" applyFill="1" applyBorder="1" applyAlignment="1" applyProtection="1">
      <alignment horizontal="center" vertical="center"/>
      <protection/>
    </xf>
    <xf numFmtId="0" fontId="3" fillId="61" borderId="501" xfId="0" applyFill="1" applyBorder="1" applyAlignment="1" applyProtection="1">
      <alignment horizontal="center" vertical="center"/>
      <protection/>
    </xf>
    <xf numFmtId="0" fontId="3" fillId="53" borderId="37" xfId="0" applyFill="1" applyBorder="1" applyAlignment="1" applyProtection="1">
      <alignment horizontal="center" vertical="center"/>
      <protection/>
    </xf>
    <xf numFmtId="0" fontId="3" fillId="53" borderId="24" xfId="0" applyFill="1" applyAlignment="1" applyProtection="1">
      <alignment horizontal="center" vertical="center"/>
      <protection/>
    </xf>
    <xf numFmtId="0" fontId="3" fillId="53" borderId="95" xfId="0" applyFill="1" applyBorder="1" applyAlignment="1" applyProtection="1">
      <alignment horizontal="center" vertical="center"/>
      <protection/>
    </xf>
    <xf numFmtId="0" fontId="3" fillId="53" borderId="38" xfId="0" applyFill="1" applyBorder="1" applyAlignment="1" applyProtection="1">
      <alignment horizontal="center" vertical="center"/>
      <protection/>
    </xf>
    <xf numFmtId="0" fontId="3" fillId="53" borderId="25" xfId="0" applyFill="1" applyAlignment="1" applyProtection="1">
      <alignment horizontal="center" vertical="center"/>
      <protection/>
    </xf>
    <xf numFmtId="0" fontId="3" fillId="53" borderId="97" xfId="0" applyFill="1" applyBorder="1" applyAlignment="1" applyProtection="1">
      <alignment horizontal="center" vertical="center"/>
      <protection/>
    </xf>
    <xf numFmtId="0" fontId="31" fillId="53" borderId="39" xfId="0" applyFill="1" applyBorder="1" applyAlignment="1" applyProtection="1">
      <alignment horizontal="center" vertical="center"/>
      <protection/>
    </xf>
    <xf numFmtId="0" fontId="31" fillId="43" borderId="26" xfId="0" applyFill="1" applyBorder="1" applyAlignment="1" applyProtection="1">
      <alignment horizontal="center" vertical="center"/>
      <protection/>
    </xf>
    <xf numFmtId="0" fontId="31" fillId="53" borderId="40" xfId="0" applyFill="1" applyBorder="1" applyAlignment="1" applyProtection="1">
      <alignment horizontal="center" vertical="center"/>
      <protection/>
    </xf>
    <xf numFmtId="0" fontId="31" fillId="53" borderId="6" xfId="0" applyFill="1" applyAlignment="1" applyProtection="1">
      <alignment horizontal="center" vertical="center"/>
      <protection/>
    </xf>
    <xf numFmtId="0" fontId="31" fillId="53" borderId="88" xfId="0" applyFill="1" applyBorder="1" applyAlignment="1" applyProtection="1">
      <alignment horizontal="center" vertical="center"/>
      <protection/>
    </xf>
    <xf numFmtId="0" fontId="31" fillId="43" borderId="6" xfId="0" applyFill="1" applyBorder="1" applyAlignment="1" applyProtection="1">
      <alignment horizontal="center" vertical="center"/>
      <protection/>
    </xf>
    <xf numFmtId="0" fontId="31" fillId="43" borderId="450" xfId="0" applyFill="1" applyBorder="1" applyAlignment="1" applyProtection="1">
      <alignment horizontal="center" vertical="center"/>
      <protection/>
    </xf>
    <xf numFmtId="0" fontId="31" fillId="53" borderId="41" xfId="0" applyFill="1" applyBorder="1" applyAlignment="1" applyProtection="1">
      <alignment horizontal="center" vertical="center"/>
      <protection/>
    </xf>
    <xf numFmtId="0" fontId="31" fillId="53" borderId="27" xfId="0" applyFill="1" applyAlignment="1" applyProtection="1">
      <alignment horizontal="center" vertical="center"/>
      <protection/>
    </xf>
    <xf numFmtId="0" fontId="31" fillId="53" borderId="146" xfId="0" applyFill="1" applyBorder="1" applyAlignment="1" applyProtection="1">
      <alignment horizontal="center" vertical="center"/>
      <protection/>
    </xf>
    <xf numFmtId="0" fontId="31" fillId="43" borderId="27" xfId="0" applyFill="1" applyBorder="1" applyAlignment="1" applyProtection="1">
      <alignment horizontal="center" vertical="center"/>
      <protection/>
    </xf>
    <xf numFmtId="0" fontId="31" fillId="43" borderId="496" xfId="0" applyFill="1" applyBorder="1" applyAlignment="1" applyProtection="1">
      <alignment horizontal="center" vertical="center"/>
      <protection/>
    </xf>
    <xf numFmtId="0" fontId="31" fillId="43" borderId="24" xfId="0" applyFill="1" applyBorder="1" applyAlignment="1" applyProtection="1">
      <alignment horizontal="center" vertical="center"/>
      <protection/>
    </xf>
    <xf numFmtId="0" fontId="31" fillId="53" borderId="38" xfId="0" applyFill="1" applyBorder="1" applyAlignment="1" applyProtection="1">
      <alignment horizontal="center" vertical="center"/>
      <protection/>
    </xf>
    <xf numFmtId="0" fontId="31" fillId="53" borderId="25" xfId="0" applyFill="1" applyAlignment="1" applyProtection="1">
      <alignment horizontal="center" vertical="center"/>
      <protection/>
    </xf>
    <xf numFmtId="0" fontId="31" fillId="53" borderId="97" xfId="0" applyFill="1" applyBorder="1" applyAlignment="1" applyProtection="1">
      <alignment horizontal="center" vertical="center"/>
      <protection/>
    </xf>
    <xf numFmtId="0" fontId="31" fillId="43" borderId="25" xfId="0" applyFill="1" applyBorder="1" applyAlignment="1" applyProtection="1">
      <alignment horizontal="center" vertical="center"/>
      <protection/>
    </xf>
    <xf numFmtId="0" fontId="31" fillId="43" borderId="175" xfId="0" applyFill="1" applyBorder="1" applyAlignment="1" applyProtection="1">
      <alignment horizontal="center" vertical="center"/>
      <protection/>
    </xf>
    <xf numFmtId="0" fontId="31" fillId="53" borderId="42" xfId="0" applyFill="1" applyBorder="1" applyAlignment="1" applyProtection="1">
      <alignment horizontal="center" vertical="center"/>
      <protection/>
    </xf>
    <xf numFmtId="0" fontId="31" fillId="53" borderId="35" xfId="0" applyFill="1" applyAlignment="1" applyProtection="1">
      <alignment horizontal="center" vertical="center"/>
      <protection/>
    </xf>
    <xf numFmtId="0" fontId="31" fillId="53" borderId="89" xfId="0" applyFill="1" applyBorder="1" applyAlignment="1" applyProtection="1">
      <alignment horizontal="center" vertical="center"/>
      <protection/>
    </xf>
    <xf numFmtId="0" fontId="31" fillId="43" borderId="35" xfId="0" applyFill="1" applyBorder="1" applyAlignment="1" applyProtection="1">
      <alignment horizontal="center" vertical="center"/>
      <protection/>
    </xf>
    <xf numFmtId="0" fontId="31" fillId="43" borderId="498" xfId="0" applyFill="1" applyBorder="1" applyAlignment="1" applyProtection="1">
      <alignment horizontal="center" vertical="center"/>
      <protection/>
    </xf>
    <xf numFmtId="0" fontId="87" fillId="20" borderId="43" xfId="0" applyBorder="1" applyAlignment="1" applyProtection="1">
      <alignment horizontal="center" vertical="center"/>
      <protection/>
    </xf>
    <xf numFmtId="0" fontId="87" fillId="20" borderId="187" xfId="0" applyBorder="1" applyAlignment="1" applyProtection="1">
      <alignment horizontal="center" vertical="center"/>
      <protection/>
    </xf>
    <xf numFmtId="0" fontId="87" fillId="20" borderId="21" xfId="0" applyBorder="1" applyAlignment="1" applyProtection="1">
      <alignment horizontal="center" vertical="center"/>
      <protection/>
    </xf>
    <xf numFmtId="0" fontId="38" fillId="19" borderId="0" xfId="0" applyBorder="1" applyAlignment="1" applyProtection="1">
      <alignment horizontal="center" vertical="center"/>
      <protection/>
    </xf>
    <xf numFmtId="0" fontId="38" fillId="64" borderId="36" xfId="0" applyFont="1" applyFill="1" applyBorder="1" applyAlignment="1" applyProtection="1">
      <alignment horizontal="center" vertical="center"/>
      <protection/>
    </xf>
    <xf numFmtId="0" fontId="38" fillId="4" borderId="0" xfId="0" applyBorder="1" applyAlignment="1" applyProtection="1">
      <alignment horizontal="center" vertical="center"/>
      <protection/>
    </xf>
    <xf numFmtId="0" fontId="38" fillId="4" borderId="158" xfId="0" applyBorder="1" applyAlignment="1" applyProtection="1">
      <alignment horizontal="center" vertical="center"/>
      <protection/>
    </xf>
    <xf numFmtId="0" fontId="88" fillId="4" borderId="35" xfId="0" applyAlignment="1" applyProtection="1">
      <alignment horizontal="center" vertical="center"/>
      <protection/>
    </xf>
    <xf numFmtId="0" fontId="88" fillId="4" borderId="89" xfId="0" applyBorder="1" applyAlignment="1" applyProtection="1">
      <alignment horizontal="center" vertical="center"/>
      <protection/>
    </xf>
    <xf numFmtId="0" fontId="31" fillId="48" borderId="37" xfId="0" applyFont="1" applyFill="1" applyBorder="1" applyAlignment="1" applyProtection="1">
      <alignment horizontal="center" vertical="center"/>
      <protection locked="0"/>
    </xf>
    <xf numFmtId="0" fontId="31" fillId="48" borderId="24" xfId="0" applyFont="1" applyFill="1" applyAlignment="1" applyProtection="1">
      <alignment horizontal="center" vertical="center"/>
      <protection locked="0"/>
    </xf>
    <xf numFmtId="0" fontId="31" fillId="48" borderId="95" xfId="0" applyFont="1" applyFill="1" applyBorder="1" applyAlignment="1" applyProtection="1">
      <alignment horizontal="center" vertical="center"/>
      <protection locked="0"/>
    </xf>
    <xf numFmtId="0" fontId="31" fillId="156" borderId="24" xfId="0" applyFont="1" applyFill="1" applyBorder="1" applyAlignment="1" applyProtection="1">
      <alignment horizontal="center" vertical="center"/>
      <protection locked="0"/>
    </xf>
    <xf numFmtId="0" fontId="31" fillId="156" borderId="152" xfId="0" applyFont="1" applyFill="1" applyBorder="1" applyAlignment="1" applyProtection="1">
      <alignment horizontal="center" vertical="center"/>
      <protection locked="0"/>
    </xf>
    <xf numFmtId="0" fontId="31" fillId="48" borderId="26" xfId="0" applyFont="1" applyFill="1" applyAlignment="1" applyProtection="1">
      <alignment horizontal="center" vertical="center"/>
      <protection locked="0"/>
    </xf>
    <xf numFmtId="0" fontId="31" fillId="48" borderId="185" xfId="0" applyFont="1" applyFill="1" applyBorder="1" applyAlignment="1" applyProtection="1">
      <alignment horizontal="center" vertical="center"/>
      <protection locked="0"/>
    </xf>
    <xf numFmtId="0" fontId="31" fillId="48" borderId="39" xfId="0" applyFont="1" applyFill="1" applyBorder="1" applyAlignment="1" applyProtection="1">
      <alignment horizontal="center" vertical="center"/>
      <protection locked="0"/>
    </xf>
    <xf numFmtId="0" fontId="31" fillId="156" borderId="26" xfId="0" applyFont="1" applyFill="1" applyBorder="1" applyAlignment="1" applyProtection="1">
      <alignment horizontal="center" vertical="center"/>
      <protection locked="0"/>
    </xf>
    <xf numFmtId="0" fontId="31" fillId="156" borderId="497" xfId="0" applyFont="1" applyFill="1" applyBorder="1" applyAlignment="1" applyProtection="1">
      <alignment horizontal="center" vertical="center"/>
      <protection locked="0"/>
    </xf>
    <xf numFmtId="0" fontId="82" fillId="53" borderId="503" xfId="0" applyFill="1" applyBorder="1" applyAlignment="1" applyProtection="1">
      <alignment horizontal="center" vertical="center"/>
      <protection/>
    </xf>
    <xf numFmtId="0" fontId="82" fillId="53" borderId="68" xfId="0" applyFill="1" applyBorder="1" applyAlignment="1" applyProtection="1">
      <alignment horizontal="center" vertical="center"/>
      <protection/>
    </xf>
    <xf numFmtId="0" fontId="82" fillId="53" borderId="64" xfId="0" applyFill="1" applyAlignment="1" applyProtection="1">
      <alignment horizontal="center" vertical="center"/>
      <protection/>
    </xf>
    <xf numFmtId="0" fontId="82" fillId="53" borderId="504" xfId="0" applyFill="1" applyAlignment="1" applyProtection="1">
      <alignment horizontal="center" vertical="center"/>
      <protection/>
    </xf>
    <xf numFmtId="0" fontId="87" fillId="56" borderId="21" xfId="0" applyFill="1" applyAlignment="1" applyProtection="1">
      <alignment horizontal="center" vertical="center"/>
      <protection/>
    </xf>
    <xf numFmtId="0" fontId="31" fillId="48" borderId="505" xfId="0" applyFont="1" applyFill="1" applyBorder="1" applyAlignment="1" applyProtection="1">
      <alignment horizontal="center" vertical="center"/>
      <protection locked="0"/>
    </xf>
    <xf numFmtId="0" fontId="96" fillId="20" borderId="506" xfId="0" applyFont="1" applyBorder="1" applyAlignment="1" applyProtection="1">
      <alignment horizontal="center" vertical="center"/>
      <protection locked="0"/>
    </xf>
    <xf numFmtId="0" fontId="1" fillId="19" borderId="0" xfId="0" applyAlignment="1" applyProtection="1">
      <alignment/>
      <protection/>
    </xf>
    <xf numFmtId="0" fontId="23" fillId="19" borderId="0" xfId="0" applyFont="1" applyAlignment="1" applyProtection="1">
      <alignment/>
      <protection/>
    </xf>
    <xf numFmtId="0" fontId="84" fillId="4" borderId="0" xfId="0" applyAlignment="1" applyProtection="1">
      <alignment/>
      <protection/>
    </xf>
    <xf numFmtId="0" fontId="23" fillId="4" borderId="0" xfId="0" applyFont="1" applyAlignment="1" applyProtection="1">
      <alignment/>
      <protection/>
    </xf>
    <xf numFmtId="0" fontId="3" fillId="41" borderId="81" xfId="0" applyFill="1" applyAlignment="1" applyProtection="1">
      <alignment horizontal="center" vertical="center"/>
      <protection/>
    </xf>
    <xf numFmtId="0" fontId="3" fillId="61" borderId="54" xfId="0" applyFill="1" applyAlignment="1" applyProtection="1">
      <alignment horizontal="center" vertical="center"/>
      <protection/>
    </xf>
    <xf numFmtId="0" fontId="82" fillId="61" borderId="54" xfId="0" applyFill="1" applyAlignment="1" applyProtection="1">
      <alignment horizontal="center" vertical="center"/>
      <protection/>
    </xf>
    <xf numFmtId="0" fontId="82" fillId="53" borderId="37" xfId="0" applyFill="1" applyAlignment="1" applyProtection="1">
      <alignment horizontal="center" vertical="center"/>
      <protection/>
    </xf>
    <xf numFmtId="0" fontId="82" fillId="53" borderId="24" xfId="0" applyFill="1" applyAlignment="1" applyProtection="1">
      <alignment horizontal="center" vertical="center"/>
      <protection/>
    </xf>
    <xf numFmtId="0" fontId="82" fillId="43" borderId="24" xfId="0" applyFill="1" applyAlignment="1" applyProtection="1">
      <alignment horizontal="center" vertical="center"/>
      <protection/>
    </xf>
    <xf numFmtId="0" fontId="86" fillId="53" borderId="38" xfId="0" applyFill="1" applyAlignment="1" applyProtection="1">
      <alignment horizontal="center" vertical="center"/>
      <protection/>
    </xf>
    <xf numFmtId="0" fontId="86" fillId="53" borderId="25" xfId="0" applyFill="1" applyAlignment="1" applyProtection="1">
      <alignment horizontal="center" vertical="center"/>
      <protection/>
    </xf>
    <xf numFmtId="0" fontId="86" fillId="43" borderId="25" xfId="0" applyFill="1" applyAlignment="1" applyProtection="1">
      <alignment horizontal="center" vertical="center"/>
      <protection/>
    </xf>
    <xf numFmtId="0" fontId="86" fillId="53" borderId="40" xfId="0" applyFill="1" applyAlignment="1" applyProtection="1">
      <alignment horizontal="center" vertical="center"/>
      <protection/>
    </xf>
    <xf numFmtId="0" fontId="86" fillId="53" borderId="6" xfId="0" applyFill="1" applyAlignment="1" applyProtection="1">
      <alignment horizontal="center" vertical="center"/>
      <protection/>
    </xf>
    <xf numFmtId="0" fontId="86" fillId="43" borderId="6" xfId="0" applyFill="1" applyAlignment="1" applyProtection="1">
      <alignment horizontal="center" vertical="center"/>
      <protection/>
    </xf>
    <xf numFmtId="0" fontId="86" fillId="53" borderId="27" xfId="0" applyFill="1" applyAlignment="1" applyProtection="1">
      <alignment horizontal="center" vertical="center"/>
      <protection/>
    </xf>
    <xf numFmtId="0" fontId="86" fillId="43" borderId="27" xfId="0" applyFill="1" applyAlignment="1" applyProtection="1">
      <alignment horizontal="center" vertical="center"/>
      <protection/>
    </xf>
    <xf numFmtId="0" fontId="86" fillId="53" borderId="41" xfId="0" applyFill="1" applyAlignment="1" applyProtection="1">
      <alignment horizontal="center" vertical="center"/>
      <protection/>
    </xf>
    <xf numFmtId="0" fontId="86" fillId="43" borderId="6" xfId="0" applyFont="1" applyFill="1" applyAlignment="1" applyProtection="1">
      <alignment horizontal="center" vertical="center"/>
      <protection/>
    </xf>
    <xf numFmtId="0" fontId="86" fillId="53" borderId="42" xfId="0" applyFill="1" applyAlignment="1" applyProtection="1">
      <alignment horizontal="center" vertical="center"/>
      <protection/>
    </xf>
    <xf numFmtId="0" fontId="86" fillId="53" borderId="35" xfId="0" applyFill="1" applyAlignment="1" applyProtection="1">
      <alignment horizontal="center" vertical="center"/>
      <protection/>
    </xf>
    <xf numFmtId="0" fontId="86" fillId="43" borderId="35" xfId="0" applyFill="1" applyAlignment="1" applyProtection="1">
      <alignment horizontal="center" vertical="center"/>
      <protection/>
    </xf>
    <xf numFmtId="0" fontId="89" fillId="4" borderId="6" xfId="0" applyAlignment="1" applyProtection="1">
      <alignment horizontal="center"/>
      <protection/>
    </xf>
    <xf numFmtId="0" fontId="89" fillId="4" borderId="88" xfId="0" applyBorder="1" applyAlignment="1" applyProtection="1">
      <alignment horizontal="center"/>
      <protection/>
    </xf>
    <xf numFmtId="0" fontId="31" fillId="48" borderId="39" xfId="0" applyFont="1" applyFill="1" applyAlignment="1" applyProtection="1">
      <alignment horizontal="center" vertical="center"/>
      <protection locked="0"/>
    </xf>
    <xf numFmtId="0" fontId="86" fillId="156" borderId="26" xfId="0" applyFill="1" applyAlignment="1" applyProtection="1">
      <alignment horizontal="center" vertical="center"/>
      <protection locked="0"/>
    </xf>
    <xf numFmtId="0" fontId="86" fillId="4" borderId="26" xfId="0" applyAlignment="1" applyProtection="1">
      <alignment horizontal="center" vertical="center"/>
      <protection locked="0"/>
    </xf>
    <xf numFmtId="0" fontId="31" fillId="156" borderId="26" xfId="0" applyFont="1" applyFill="1" applyAlignment="1" applyProtection="1">
      <alignment horizontal="center" vertical="center"/>
      <protection locked="0"/>
    </xf>
    <xf numFmtId="0" fontId="86" fillId="19" borderId="40" xfId="0" applyAlignment="1" applyProtection="1">
      <alignment horizontal="center" vertical="center"/>
      <protection locked="0"/>
    </xf>
    <xf numFmtId="0" fontId="86" fillId="19" borderId="6" xfId="0" applyAlignment="1" applyProtection="1">
      <alignment horizontal="center" vertical="center"/>
      <protection locked="0"/>
    </xf>
    <xf numFmtId="0" fontId="86" fillId="4" borderId="6" xfId="0" applyAlignment="1" applyProtection="1">
      <alignment horizontal="center" vertical="center"/>
      <protection locked="0"/>
    </xf>
    <xf numFmtId="0" fontId="31" fillId="156" borderId="24" xfId="0" applyFont="1" applyFill="1" applyAlignment="1" applyProtection="1">
      <alignment horizontal="center" vertical="center"/>
      <protection locked="0"/>
    </xf>
    <xf numFmtId="0" fontId="3" fillId="10" borderId="100" xfId="0" applyFill="1" applyBorder="1" applyAlignment="1" applyProtection="1">
      <alignment horizontal="center" vertical="center"/>
      <protection/>
    </xf>
    <xf numFmtId="0" fontId="82" fillId="53" borderId="97" xfId="0" applyFill="1" applyBorder="1" applyAlignment="1" applyProtection="1">
      <alignment horizontal="center" vertical="center"/>
      <protection/>
    </xf>
    <xf numFmtId="0" fontId="82" fillId="53" borderId="88" xfId="0" applyFill="1" applyBorder="1" applyAlignment="1" applyProtection="1">
      <alignment horizontal="center" vertical="center"/>
      <protection/>
    </xf>
    <xf numFmtId="0" fontId="82" fillId="53" borderId="146" xfId="0" applyFill="1" applyBorder="1" applyAlignment="1" applyProtection="1">
      <alignment horizontal="center" vertical="center"/>
      <protection/>
    </xf>
    <xf numFmtId="0" fontId="82" fillId="53" borderId="89" xfId="0" applyFill="1" applyBorder="1" applyAlignment="1" applyProtection="1">
      <alignment horizontal="center" vertical="center"/>
      <protection/>
    </xf>
    <xf numFmtId="0" fontId="30" fillId="48" borderId="185" xfId="0" applyFont="1" applyFill="1" applyBorder="1" applyAlignment="1" applyProtection="1">
      <alignment horizontal="center" vertical="center"/>
      <protection locked="0"/>
    </xf>
    <xf numFmtId="0" fontId="30" fillId="48" borderId="95" xfId="0" applyFont="1" applyFill="1" applyBorder="1" applyAlignment="1" applyProtection="1">
      <alignment horizontal="center" vertical="center"/>
      <protection locked="0"/>
    </xf>
    <xf numFmtId="0" fontId="1" fillId="0" borderId="0" xfId="0" applyBorder="1" applyAlignment="1" applyProtection="1">
      <alignment/>
      <protection locked="0"/>
    </xf>
    <xf numFmtId="0" fontId="1" fillId="0" borderId="94" xfId="0" applyBorder="1" applyAlignment="1" applyProtection="1">
      <alignment horizontal="left"/>
      <protection locked="0"/>
    </xf>
    <xf numFmtId="0" fontId="1" fillId="0" borderId="12" xfId="0" applyAlignment="1" applyProtection="1">
      <alignment horizontal="left"/>
      <protection locked="0"/>
    </xf>
    <xf numFmtId="0" fontId="1" fillId="0" borderId="96" xfId="0" applyBorder="1" applyAlignment="1" applyProtection="1">
      <alignment horizontal="left"/>
      <protection locked="0"/>
    </xf>
    <xf numFmtId="0" fontId="1" fillId="0" borderId="15" xfId="0" applyAlignment="1" applyProtection="1">
      <alignment horizontal="left"/>
      <protection locked="0"/>
    </xf>
    <xf numFmtId="0" fontId="1" fillId="0" borderId="0" xfId="0" applyBorder="1" applyAlignment="1" applyProtection="1">
      <alignment horizontal="left"/>
      <protection locked="0"/>
    </xf>
    <xf numFmtId="0" fontId="1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96" xfId="0" applyFont="1" applyBorder="1" applyAlignment="1" applyProtection="1">
      <alignment horizontal="left"/>
      <protection locked="0"/>
    </xf>
    <xf numFmtId="0" fontId="20" fillId="15" borderId="53" xfId="0" applyBorder="1" applyAlignment="1">
      <alignment horizontal="center" vertical="center"/>
    </xf>
    <xf numFmtId="0" fontId="87" fillId="20" borderId="129" xfId="0" applyBorder="1" applyAlignment="1">
      <alignment horizontal="center" vertical="center"/>
    </xf>
    <xf numFmtId="0" fontId="87" fillId="20" borderId="130" xfId="0" applyBorder="1" applyAlignment="1">
      <alignment horizontal="center" vertical="center"/>
    </xf>
    <xf numFmtId="0" fontId="87" fillId="26" borderId="130" xfId="0" applyFill="1" applyBorder="1" applyAlignment="1">
      <alignment horizontal="center" vertical="center"/>
    </xf>
    <xf numFmtId="0" fontId="87" fillId="26" borderId="507" xfId="0" applyFill="1" applyBorder="1" applyAlignment="1">
      <alignment horizontal="center" vertical="center"/>
    </xf>
    <xf numFmtId="0" fontId="87" fillId="20" borderId="508" xfId="0" applyBorder="1" applyAlignment="1">
      <alignment horizontal="center" vertical="center"/>
    </xf>
    <xf numFmtId="0" fontId="85" fillId="37" borderId="131" xfId="0" applyFill="1" applyBorder="1" applyAlignment="1">
      <alignment horizontal="center"/>
    </xf>
    <xf numFmtId="0" fontId="85" fillId="37" borderId="132" xfId="0" applyFill="1" applyBorder="1" applyAlignment="1">
      <alignment horizontal="center"/>
    </xf>
    <xf numFmtId="0" fontId="28" fillId="37" borderId="132" xfId="0" applyFill="1" applyBorder="1" applyAlignment="1">
      <alignment horizontal="center"/>
    </xf>
    <xf numFmtId="0" fontId="37" fillId="37" borderId="132" xfId="0" applyFont="1" applyFill="1" applyBorder="1" applyAlignment="1">
      <alignment horizontal="center"/>
    </xf>
    <xf numFmtId="0" fontId="1" fillId="37" borderId="135" xfId="0" applyFill="1" applyBorder="1" applyAlignment="1">
      <alignment horizontal="center"/>
    </xf>
    <xf numFmtId="0" fontId="85" fillId="37" borderId="181" xfId="0" applyFill="1" applyBorder="1" applyAlignment="1">
      <alignment horizontal="center"/>
    </xf>
    <xf numFmtId="0" fontId="84" fillId="37" borderId="509" xfId="0" applyFill="1" applyBorder="1" applyAlignment="1">
      <alignment horizontal="center"/>
    </xf>
    <xf numFmtId="0" fontId="38" fillId="37" borderId="184" xfId="0" applyFill="1" applyBorder="1" applyAlignment="1">
      <alignment horizontal="center" vertical="center"/>
    </xf>
    <xf numFmtId="0" fontId="38" fillId="37" borderId="0" xfId="0" applyFill="1" applyBorder="1" applyAlignment="1">
      <alignment horizontal="center" vertical="center"/>
    </xf>
    <xf numFmtId="180" fontId="38" fillId="37" borderId="0" xfId="0" applyFill="1" applyBorder="1" applyAlignment="1">
      <alignment horizontal="center" vertical="center"/>
    </xf>
    <xf numFmtId="0" fontId="3" fillId="10" borderId="510" xfId="0" applyFill="1" applyBorder="1" applyAlignment="1">
      <alignment horizontal="center" vertical="center"/>
    </xf>
    <xf numFmtId="0" fontId="3" fillId="10" borderId="55" xfId="0" applyFill="1" applyBorder="1" applyAlignment="1">
      <alignment horizontal="center" vertical="center"/>
    </xf>
    <xf numFmtId="0" fontId="82" fillId="37" borderId="102" xfId="0" applyFill="1" applyBorder="1" applyAlignment="1">
      <alignment horizontal="center" vertical="center"/>
    </xf>
    <xf numFmtId="0" fontId="82" fillId="37" borderId="24" xfId="0" applyFill="1" applyBorder="1" applyAlignment="1">
      <alignment horizontal="center" vertical="center"/>
    </xf>
    <xf numFmtId="0" fontId="90" fillId="13" borderId="24" xfId="0" applyBorder="1" applyAlignment="1">
      <alignment horizontal="center" vertical="center"/>
    </xf>
    <xf numFmtId="0" fontId="3" fillId="90" borderId="511" xfId="0" applyFont="1" applyFill="1" applyBorder="1" applyAlignment="1" applyProtection="1">
      <alignment horizontal="center" vertical="center"/>
      <protection/>
    </xf>
    <xf numFmtId="0" fontId="82" fillId="37" borderId="103" xfId="0" applyFill="1" applyBorder="1" applyAlignment="1">
      <alignment horizontal="center" vertical="center"/>
    </xf>
    <xf numFmtId="0" fontId="82" fillId="37" borderId="25" xfId="0" applyFill="1" applyBorder="1" applyAlignment="1">
      <alignment horizontal="center" vertical="center"/>
    </xf>
    <xf numFmtId="0" fontId="90" fillId="13" borderId="25" xfId="0" applyBorder="1" applyAlignment="1">
      <alignment horizontal="center" vertical="center"/>
    </xf>
    <xf numFmtId="0" fontId="3" fillId="90" borderId="512" xfId="0" applyFont="1" applyFill="1" applyBorder="1" applyAlignment="1" applyProtection="1">
      <alignment horizontal="center" vertical="center"/>
      <protection/>
    </xf>
    <xf numFmtId="0" fontId="31" fillId="38" borderId="72" xfId="0" applyFont="1" applyFill="1" applyBorder="1" applyAlignment="1">
      <alignment horizontal="center" vertical="center"/>
    </xf>
    <xf numFmtId="0" fontId="82" fillId="37" borderId="105" xfId="0" applyFill="1" applyBorder="1" applyAlignment="1">
      <alignment horizontal="center" vertical="center"/>
    </xf>
    <xf numFmtId="0" fontId="3" fillId="90" borderId="513" xfId="0" applyFont="1" applyFill="1" applyBorder="1" applyAlignment="1" applyProtection="1">
      <alignment horizontal="center" vertical="center"/>
      <protection/>
    </xf>
    <xf numFmtId="0" fontId="82" fillId="37" borderId="106" xfId="0" applyFill="1" applyBorder="1" applyAlignment="1">
      <alignment horizontal="center" vertical="center"/>
    </xf>
    <xf numFmtId="0" fontId="82" fillId="37" borderId="6" xfId="0" applyFill="1" applyBorder="1" applyAlignment="1">
      <alignment horizontal="center" vertical="center"/>
    </xf>
    <xf numFmtId="0" fontId="90" fillId="13" borderId="6" xfId="0" applyBorder="1" applyAlignment="1">
      <alignment horizontal="center" vertical="center"/>
    </xf>
    <xf numFmtId="0" fontId="82" fillId="37" borderId="107" xfId="0" applyFill="1" applyBorder="1" applyAlignment="1">
      <alignment horizontal="center" vertical="center"/>
    </xf>
    <xf numFmtId="0" fontId="82" fillId="37" borderId="27" xfId="0" applyFill="1" applyBorder="1" applyAlignment="1">
      <alignment horizontal="center" vertical="center"/>
    </xf>
    <xf numFmtId="0" fontId="90" fillId="13" borderId="27" xfId="0" applyBorder="1" applyAlignment="1">
      <alignment horizontal="center" vertical="center"/>
    </xf>
    <xf numFmtId="0" fontId="3" fillId="90" borderId="514" xfId="0" applyFont="1" applyFill="1" applyBorder="1" applyAlignment="1" applyProtection="1">
      <alignment horizontal="center" vertical="center"/>
      <protection/>
    </xf>
    <xf numFmtId="0" fontId="86" fillId="37" borderId="24" xfId="0" applyFill="1" applyBorder="1" applyAlignment="1">
      <alignment horizontal="center" vertical="center"/>
    </xf>
    <xf numFmtId="0" fontId="86" fillId="37" borderId="6" xfId="0" applyFill="1" applyBorder="1" applyAlignment="1">
      <alignment horizontal="center" vertical="center"/>
    </xf>
    <xf numFmtId="0" fontId="86" fillId="37" borderId="106" xfId="0" applyFill="1" applyBorder="1" applyAlignment="1">
      <alignment horizontal="center" vertical="center"/>
    </xf>
    <xf numFmtId="0" fontId="86" fillId="37" borderId="25" xfId="0" applyFill="1" applyBorder="1" applyAlignment="1">
      <alignment horizontal="center" vertical="center"/>
    </xf>
    <xf numFmtId="0" fontId="82" fillId="37" borderId="407" xfId="0" applyFill="1" applyBorder="1" applyAlignment="1">
      <alignment horizontal="center" vertical="center"/>
    </xf>
    <xf numFmtId="0" fontId="82" fillId="37" borderId="26" xfId="0" applyFill="1" applyBorder="1" applyAlignment="1">
      <alignment horizontal="center" vertical="center"/>
    </xf>
    <xf numFmtId="0" fontId="86" fillId="37" borderId="26" xfId="0" applyFill="1" applyBorder="1" applyAlignment="1">
      <alignment horizontal="center" vertical="center"/>
    </xf>
    <xf numFmtId="0" fontId="90" fillId="13" borderId="26" xfId="0" applyBorder="1" applyAlignment="1">
      <alignment horizontal="center" vertical="center"/>
    </xf>
    <xf numFmtId="0" fontId="82" fillId="37" borderId="412" xfId="0" applyFill="1" applyBorder="1" applyAlignment="1">
      <alignment horizontal="center" vertical="center"/>
    </xf>
    <xf numFmtId="0" fontId="82" fillId="37" borderId="413" xfId="0" applyFill="1" applyBorder="1" applyAlignment="1">
      <alignment horizontal="center" vertical="center"/>
    </xf>
    <xf numFmtId="0" fontId="90" fillId="13" borderId="413" xfId="0" applyBorder="1" applyAlignment="1">
      <alignment horizontal="center" vertical="center"/>
    </xf>
    <xf numFmtId="0" fontId="90" fillId="13" borderId="515" xfId="0" applyFont="1" applyFill="1" applyBorder="1" applyAlignment="1">
      <alignment horizontal="center" vertical="center"/>
    </xf>
    <xf numFmtId="0" fontId="3" fillId="90" borderId="516" xfId="0" applyFont="1" applyFill="1" applyBorder="1" applyAlignment="1" applyProtection="1">
      <alignment horizontal="center" vertical="center"/>
      <protection/>
    </xf>
    <xf numFmtId="0" fontId="1" fillId="19" borderId="155" xfId="0" applyBorder="1" applyAlignment="1" applyProtection="1">
      <alignment/>
      <protection/>
    </xf>
    <xf numFmtId="0" fontId="1" fillId="19" borderId="156" xfId="0" applyBorder="1" applyAlignment="1" applyProtection="1">
      <alignment/>
      <protection/>
    </xf>
    <xf numFmtId="0" fontId="1" fillId="19" borderId="0" xfId="0" applyBorder="1" applyAlignment="1" applyProtection="1">
      <alignment/>
      <protection/>
    </xf>
    <xf numFmtId="0" fontId="1" fillId="64" borderId="517" xfId="0" applyFill="1" applyBorder="1" applyAlignment="1" applyProtection="1">
      <alignment/>
      <protection/>
    </xf>
    <xf numFmtId="0" fontId="1" fillId="4" borderId="156" xfId="0" applyBorder="1" applyAlignment="1" applyProtection="1">
      <alignment/>
      <protection/>
    </xf>
    <xf numFmtId="0" fontId="23" fillId="4" borderId="156" xfId="0" applyFont="1" applyBorder="1" applyAlignment="1" applyProtection="1">
      <alignment/>
      <protection/>
    </xf>
    <xf numFmtId="0" fontId="84" fillId="4" borderId="156" xfId="0" applyBorder="1" applyAlignment="1" applyProtection="1">
      <alignment/>
      <protection/>
    </xf>
    <xf numFmtId="0" fontId="1" fillId="4" borderId="518" xfId="0" applyBorder="1" applyAlignment="1" applyProtection="1">
      <alignment/>
      <protection/>
    </xf>
    <xf numFmtId="0" fontId="38" fillId="19" borderId="36" xfId="0" applyBorder="1" applyAlignment="1" applyProtection="1">
      <alignment horizontal="center" vertical="center"/>
      <protection/>
    </xf>
    <xf numFmtId="0" fontId="38" fillId="19" borderId="0" xfId="0" applyBorder="1" applyAlignment="1" applyProtection="1">
      <alignment horizontal="center" vertical="center"/>
      <protection/>
    </xf>
    <xf numFmtId="0" fontId="38" fillId="64" borderId="3" xfId="0" applyFont="1" applyFill="1" applyBorder="1" applyAlignment="1" applyProtection="1">
      <alignment horizontal="center" vertical="center"/>
      <protection/>
    </xf>
    <xf numFmtId="0" fontId="38" fillId="4" borderId="4" xfId="0" applyBorder="1" applyAlignment="1" applyProtection="1">
      <alignment horizontal="center" vertical="center"/>
      <protection/>
    </xf>
    <xf numFmtId="0" fontId="23" fillId="41" borderId="81" xfId="0" applyFill="1" applyBorder="1" applyAlignment="1" applyProtection="1">
      <alignment horizontal="center" vertical="center"/>
      <protection/>
    </xf>
    <xf numFmtId="0" fontId="23" fillId="41" borderId="54" xfId="0" applyFill="1" applyBorder="1" applyAlignment="1" applyProtection="1">
      <alignment horizontal="center" vertical="center"/>
      <protection/>
    </xf>
    <xf numFmtId="0" fontId="23" fillId="41" borderId="54" xfId="0" applyFill="1" applyAlignment="1" applyProtection="1">
      <alignment horizontal="center" vertical="center"/>
      <protection/>
    </xf>
    <xf numFmtId="0" fontId="23" fillId="41" borderId="100" xfId="0" applyFill="1" applyBorder="1" applyAlignment="1" applyProtection="1">
      <alignment horizontal="center" vertical="center"/>
      <protection/>
    </xf>
    <xf numFmtId="0" fontId="23" fillId="41" borderId="246" xfId="0" applyFill="1" applyBorder="1" applyAlignment="1" applyProtection="1">
      <alignment horizontal="center" vertical="center"/>
      <protection/>
    </xf>
    <xf numFmtId="0" fontId="23" fillId="61" borderId="54" xfId="0" applyFill="1" applyBorder="1" applyAlignment="1" applyProtection="1">
      <alignment horizontal="center" vertical="center"/>
      <protection/>
    </xf>
    <xf numFmtId="0" fontId="23" fillId="61" borderId="98" xfId="0" applyFill="1" applyBorder="1" applyAlignment="1" applyProtection="1">
      <alignment horizontal="center" vertical="center"/>
      <protection/>
    </xf>
    <xf numFmtId="0" fontId="36" fillId="38" borderId="37" xfId="0" applyFill="1" applyBorder="1" applyAlignment="1" applyProtection="1">
      <alignment horizontal="center" vertical="center"/>
      <protection/>
    </xf>
    <xf numFmtId="0" fontId="23" fillId="38" borderId="24" xfId="0" applyFill="1" applyAlignment="1" applyProtection="1">
      <alignment horizontal="center" vertical="center"/>
      <protection/>
    </xf>
    <xf numFmtId="0" fontId="23" fillId="38" borderId="95" xfId="0" applyFill="1" applyBorder="1" applyAlignment="1" applyProtection="1">
      <alignment horizontal="center" vertical="center"/>
      <protection/>
    </xf>
    <xf numFmtId="0" fontId="23" fillId="38" borderId="30" xfId="0" applyFill="1" applyBorder="1" applyAlignment="1" applyProtection="1">
      <alignment horizontal="center" vertical="center"/>
      <protection/>
    </xf>
    <xf numFmtId="0" fontId="23" fillId="153" borderId="61" xfId="0" applyFill="1" applyBorder="1" applyAlignment="1" applyProtection="1">
      <alignment horizontal="center" vertical="center"/>
      <protection/>
    </xf>
    <xf numFmtId="0" fontId="91" fillId="38" borderId="38" xfId="0" applyFill="1" applyBorder="1" applyAlignment="1" applyProtection="1">
      <alignment horizontal="center" vertical="center"/>
      <protection/>
    </xf>
    <xf numFmtId="0" fontId="91" fillId="38" borderId="25" xfId="0" applyFill="1" applyAlignment="1" applyProtection="1">
      <alignment horizontal="center" vertical="center"/>
      <protection/>
    </xf>
    <xf numFmtId="0" fontId="91" fillId="38" borderId="97" xfId="0" applyFill="1" applyBorder="1" applyAlignment="1" applyProtection="1">
      <alignment horizontal="center" vertical="center"/>
      <protection/>
    </xf>
    <xf numFmtId="0" fontId="91" fillId="38" borderId="31" xfId="0" applyFill="1" applyBorder="1" applyAlignment="1" applyProtection="1">
      <alignment horizontal="center" vertical="center"/>
      <protection/>
    </xf>
    <xf numFmtId="0" fontId="91" fillId="153" borderId="25" xfId="0" applyFill="1" applyBorder="1" applyAlignment="1" applyProtection="1">
      <alignment horizontal="center" vertical="center"/>
      <protection/>
    </xf>
    <xf numFmtId="0" fontId="91" fillId="153" borderId="62" xfId="0" applyFill="1" applyBorder="1" applyAlignment="1" applyProtection="1">
      <alignment horizontal="center" vertical="center"/>
      <protection/>
    </xf>
    <xf numFmtId="0" fontId="91" fillId="38" borderId="101" xfId="0" applyFill="1" applyBorder="1" applyAlignment="1" applyProtection="1">
      <alignment horizontal="center" vertical="center"/>
      <protection/>
    </xf>
    <xf numFmtId="0" fontId="91" fillId="38" borderId="67" xfId="0" applyFill="1" applyBorder="1" applyAlignment="1" applyProtection="1">
      <alignment horizontal="center" vertical="center"/>
      <protection/>
    </xf>
    <xf numFmtId="0" fontId="91" fillId="38" borderId="87" xfId="0" applyFill="1" applyBorder="1" applyAlignment="1" applyProtection="1">
      <alignment horizontal="center" vertical="center"/>
      <protection/>
    </xf>
    <xf numFmtId="0" fontId="91" fillId="38" borderId="519" xfId="0" applyFill="1" applyBorder="1" applyAlignment="1" applyProtection="1">
      <alignment horizontal="center" vertical="center"/>
      <protection/>
    </xf>
    <xf numFmtId="0" fontId="91" fillId="4" borderId="67" xfId="0" applyBorder="1" applyAlignment="1" applyProtection="1">
      <alignment horizontal="center" vertical="center"/>
      <protection/>
    </xf>
    <xf numFmtId="0" fontId="92" fillId="153" borderId="67" xfId="0" applyFill="1" applyBorder="1" applyAlignment="1" applyProtection="1">
      <alignment horizontal="center" vertical="center"/>
      <protection/>
    </xf>
    <xf numFmtId="0" fontId="92" fillId="153" borderId="68" xfId="0" applyFill="1" applyBorder="1" applyAlignment="1" applyProtection="1">
      <alignment horizontal="center" vertical="center"/>
      <protection/>
    </xf>
    <xf numFmtId="0" fontId="91" fillId="38" borderId="40" xfId="0" applyFill="1" applyBorder="1" applyAlignment="1" applyProtection="1">
      <alignment horizontal="center" vertical="center"/>
      <protection/>
    </xf>
    <xf numFmtId="0" fontId="91" fillId="38" borderId="6" xfId="0" applyFill="1" applyAlignment="1" applyProtection="1">
      <alignment horizontal="center" vertical="center"/>
      <protection/>
    </xf>
    <xf numFmtId="0" fontId="91" fillId="38" borderId="88" xfId="0" applyFill="1" applyBorder="1" applyAlignment="1" applyProtection="1">
      <alignment horizontal="center" vertical="center"/>
      <protection/>
    </xf>
    <xf numFmtId="0" fontId="91" fillId="38" borderId="33" xfId="0" applyFill="1" applyBorder="1" applyAlignment="1" applyProtection="1">
      <alignment horizontal="center" vertical="center"/>
      <protection/>
    </xf>
    <xf numFmtId="0" fontId="91" fillId="153" borderId="6" xfId="0" applyFill="1" applyBorder="1" applyAlignment="1" applyProtection="1">
      <alignment horizontal="center" vertical="center"/>
      <protection/>
    </xf>
    <xf numFmtId="0" fontId="92" fillId="153" borderId="64" xfId="0" applyFill="1" applyBorder="1" applyAlignment="1" applyProtection="1">
      <alignment horizontal="center" vertical="center"/>
      <protection/>
    </xf>
    <xf numFmtId="0" fontId="91" fillId="19" borderId="6" xfId="0" applyBorder="1" applyAlignment="1" applyProtection="1">
      <alignment horizontal="center" vertical="center"/>
      <protection/>
    </xf>
    <xf numFmtId="0" fontId="91" fillId="4" borderId="6" xfId="0" applyBorder="1" applyAlignment="1" applyProtection="1">
      <alignment horizontal="center" vertical="center"/>
      <protection/>
    </xf>
    <xf numFmtId="0" fontId="91" fillId="153" borderId="64" xfId="0" applyFill="1" applyBorder="1" applyAlignment="1" applyProtection="1">
      <alignment horizontal="center" vertical="center"/>
      <protection/>
    </xf>
    <xf numFmtId="0" fontId="91" fillId="38" borderId="41" xfId="0" applyFill="1" applyBorder="1" applyAlignment="1" applyProtection="1">
      <alignment horizontal="center" vertical="center"/>
      <protection/>
    </xf>
    <xf numFmtId="0" fontId="91" fillId="38" borderId="27" xfId="0" applyFill="1" applyAlignment="1" applyProtection="1">
      <alignment horizontal="center" vertical="center"/>
      <protection/>
    </xf>
    <xf numFmtId="0" fontId="92" fillId="38" borderId="146" xfId="0" applyFill="1" applyBorder="1" applyAlignment="1" applyProtection="1">
      <alignment horizontal="center" vertical="center"/>
      <protection/>
    </xf>
    <xf numFmtId="0" fontId="92" fillId="38" borderId="34" xfId="0" applyFill="1" applyBorder="1" applyAlignment="1" applyProtection="1">
      <alignment horizontal="center" vertical="center"/>
      <protection/>
    </xf>
    <xf numFmtId="0" fontId="91" fillId="153" borderId="27" xfId="0" applyFill="1" applyBorder="1" applyAlignment="1" applyProtection="1">
      <alignment horizontal="center" vertical="center"/>
      <protection/>
    </xf>
    <xf numFmtId="0" fontId="91" fillId="153" borderId="65" xfId="0" applyFill="1" applyBorder="1" applyAlignment="1" applyProtection="1">
      <alignment horizontal="center" vertical="center"/>
      <protection/>
    </xf>
    <xf numFmtId="0" fontId="91" fillId="38" borderId="37" xfId="0" applyFill="1" applyBorder="1" applyAlignment="1" applyProtection="1">
      <alignment horizontal="center" vertical="center"/>
      <protection/>
    </xf>
    <xf numFmtId="0" fontId="91" fillId="38" borderId="24" xfId="0" applyFill="1" applyAlignment="1" applyProtection="1">
      <alignment horizontal="center" vertical="center"/>
      <protection/>
    </xf>
    <xf numFmtId="0" fontId="92" fillId="38" borderId="95" xfId="0" applyFill="1" applyBorder="1" applyAlignment="1" applyProtection="1">
      <alignment horizontal="center" vertical="center"/>
      <protection/>
    </xf>
    <xf numFmtId="0" fontId="92" fillId="38" borderId="30" xfId="0" applyFill="1" applyBorder="1" applyAlignment="1" applyProtection="1">
      <alignment horizontal="center" vertical="center"/>
      <protection/>
    </xf>
    <xf numFmtId="0" fontId="92" fillId="153" borderId="24" xfId="0" applyFill="1" applyBorder="1" applyAlignment="1" applyProtection="1">
      <alignment horizontal="center" vertical="center"/>
      <protection/>
    </xf>
    <xf numFmtId="0" fontId="92" fillId="153" borderId="61" xfId="0" applyFill="1" applyBorder="1" applyAlignment="1" applyProtection="1">
      <alignment horizontal="center" vertical="center"/>
      <protection/>
    </xf>
    <xf numFmtId="0" fontId="92" fillId="38" borderId="88" xfId="0" applyFill="1" applyBorder="1" applyAlignment="1" applyProtection="1">
      <alignment horizontal="center" vertical="center"/>
      <protection/>
    </xf>
    <xf numFmtId="0" fontId="92" fillId="38" borderId="33" xfId="0" applyFill="1" applyBorder="1" applyAlignment="1" applyProtection="1">
      <alignment horizontal="center" vertical="center"/>
      <protection/>
    </xf>
    <xf numFmtId="0" fontId="92" fillId="38" borderId="97" xfId="0" applyFill="1" applyBorder="1" applyAlignment="1" applyProtection="1">
      <alignment horizontal="center" vertical="center"/>
      <protection/>
    </xf>
    <xf numFmtId="0" fontId="92" fillId="38" borderId="31" xfId="0" applyFill="1" applyBorder="1" applyAlignment="1" applyProtection="1">
      <alignment horizontal="center" vertical="center"/>
      <protection/>
    </xf>
    <xf numFmtId="0" fontId="91" fillId="38" borderId="39" xfId="0" applyFill="1" applyBorder="1" applyAlignment="1" applyProtection="1">
      <alignment horizontal="center" vertical="center"/>
      <protection/>
    </xf>
    <xf numFmtId="0" fontId="91" fillId="38" borderId="26" xfId="0" applyFill="1" applyAlignment="1" applyProtection="1">
      <alignment horizontal="center" vertical="center"/>
      <protection/>
    </xf>
    <xf numFmtId="0" fontId="92" fillId="38" borderId="185" xfId="0" applyFill="1" applyBorder="1" applyAlignment="1" applyProtection="1">
      <alignment horizontal="center" vertical="center"/>
      <protection/>
    </xf>
    <xf numFmtId="0" fontId="92" fillId="38" borderId="32" xfId="0" applyFill="1" applyBorder="1" applyAlignment="1" applyProtection="1">
      <alignment horizontal="center" vertical="center"/>
      <protection/>
    </xf>
    <xf numFmtId="0" fontId="91" fillId="153" borderId="26" xfId="0" applyFill="1" applyBorder="1" applyAlignment="1" applyProtection="1">
      <alignment horizontal="center" vertical="center"/>
      <protection/>
    </xf>
    <xf numFmtId="0" fontId="91" fillId="153" borderId="63" xfId="0" applyFill="1" applyBorder="1" applyAlignment="1" applyProtection="1">
      <alignment horizontal="center" vertical="center"/>
      <protection/>
    </xf>
    <xf numFmtId="0" fontId="91" fillId="153" borderId="24" xfId="0" applyFill="1" applyBorder="1" applyAlignment="1" applyProtection="1">
      <alignment horizontal="center" vertical="center"/>
      <protection/>
    </xf>
    <xf numFmtId="0" fontId="91" fillId="153" borderId="61" xfId="0" applyFill="1" applyBorder="1" applyAlignment="1" applyProtection="1">
      <alignment horizontal="center" vertical="center"/>
      <protection/>
    </xf>
    <xf numFmtId="0" fontId="91" fillId="38" borderId="42" xfId="0" applyFill="1" applyBorder="1" applyAlignment="1" applyProtection="1">
      <alignment horizontal="center" vertical="center"/>
      <protection/>
    </xf>
    <xf numFmtId="0" fontId="91" fillId="38" borderId="35" xfId="0" applyFill="1" applyAlignment="1" applyProtection="1">
      <alignment horizontal="center" vertical="center"/>
      <protection/>
    </xf>
    <xf numFmtId="0" fontId="92" fillId="38" borderId="89" xfId="0" applyFill="1" applyBorder="1" applyAlignment="1" applyProtection="1">
      <alignment horizontal="center" vertical="center"/>
      <protection/>
    </xf>
    <xf numFmtId="0" fontId="92" fillId="38" borderId="520" xfId="0" applyFill="1" applyBorder="1" applyAlignment="1" applyProtection="1">
      <alignment horizontal="center" vertical="center"/>
      <protection/>
    </xf>
    <xf numFmtId="0" fontId="91" fillId="153" borderId="35" xfId="0" applyFill="1" applyBorder="1" applyAlignment="1" applyProtection="1">
      <alignment horizontal="center" vertical="center"/>
      <protection/>
    </xf>
    <xf numFmtId="0" fontId="91" fillId="153" borderId="504" xfId="0" applyFill="1" applyBorder="1" applyAlignment="1" applyProtection="1">
      <alignment horizontal="center" vertical="center"/>
      <protection/>
    </xf>
    <xf numFmtId="0" fontId="87" fillId="20" borderId="170" xfId="0" applyBorder="1" applyAlignment="1" applyProtection="1">
      <alignment horizontal="center" vertical="center"/>
      <protection/>
    </xf>
    <xf numFmtId="0" fontId="87" fillId="20" borderId="120" xfId="0" applyBorder="1" applyAlignment="1" applyProtection="1">
      <alignment horizontal="center" vertical="center"/>
      <protection/>
    </xf>
    <xf numFmtId="0" fontId="16" fillId="4" borderId="88" xfId="0" applyBorder="1" applyAlignment="1" applyProtection="1">
      <alignment horizontal="center" vertical="center"/>
      <protection/>
    </xf>
    <xf numFmtId="0" fontId="92" fillId="48" borderId="104" xfId="0" applyFont="1" applyFill="1" applyBorder="1" applyAlignment="1" applyProtection="1">
      <alignment horizontal="center" vertical="center"/>
      <protection locked="0"/>
    </xf>
    <xf numFmtId="0" fontId="92" fillId="48" borderId="69" xfId="0" applyFont="1" applyFill="1" applyBorder="1" applyAlignment="1" applyProtection="1">
      <alignment horizontal="center" vertical="center"/>
      <protection locked="0"/>
    </xf>
    <xf numFmtId="0" fontId="92" fillId="48" borderId="70" xfId="0" applyFont="1" applyFill="1" applyBorder="1" applyAlignment="1" applyProtection="1">
      <alignment horizontal="center" vertical="center"/>
      <protection locked="0"/>
    </xf>
    <xf numFmtId="0" fontId="92" fillId="48" borderId="521" xfId="0" applyFont="1" applyFill="1" applyBorder="1" applyAlignment="1" applyProtection="1">
      <alignment horizontal="center" vertical="center"/>
      <protection locked="0"/>
    </xf>
    <xf numFmtId="0" fontId="92" fillId="156" borderId="69" xfId="0" applyFont="1" applyFill="1" applyBorder="1" applyAlignment="1" applyProtection="1">
      <alignment horizontal="center" vertical="center"/>
      <protection locked="0"/>
    </xf>
    <xf numFmtId="0" fontId="92" fillId="156" borderId="71" xfId="0" applyFont="1" applyFill="1" applyBorder="1" applyAlignment="1" applyProtection="1">
      <alignment horizontal="center" vertical="center"/>
      <protection locked="0"/>
    </xf>
    <xf numFmtId="0" fontId="82" fillId="63" borderId="24" xfId="0" applyFill="1" applyBorder="1" applyAlignment="1" applyProtection="1">
      <alignment horizontal="center" vertical="center"/>
      <protection/>
    </xf>
    <xf numFmtId="0" fontId="82" fillId="47" borderId="95" xfId="0" applyFill="1" applyBorder="1" applyAlignment="1" applyProtection="1">
      <alignment horizontal="center" vertical="center"/>
      <protection/>
    </xf>
    <xf numFmtId="0" fontId="82" fillId="63" borderId="25" xfId="0" applyFill="1" applyBorder="1" applyAlignment="1" applyProtection="1">
      <alignment horizontal="center" vertical="center"/>
      <protection/>
    </xf>
    <xf numFmtId="0" fontId="82" fillId="63" borderId="97" xfId="0" applyFill="1" applyBorder="1" applyAlignment="1" applyProtection="1">
      <alignment horizontal="center" vertical="center"/>
      <protection/>
    </xf>
    <xf numFmtId="0" fontId="31" fillId="63" borderId="69" xfId="0" applyFont="1" applyFill="1" applyBorder="1" applyAlignment="1" applyProtection="1">
      <alignment horizontal="center" vertical="center"/>
      <protection/>
    </xf>
    <xf numFmtId="0" fontId="31" fillId="63" borderId="70" xfId="0" applyFont="1" applyFill="1" applyBorder="1" applyAlignment="1" applyProtection="1">
      <alignment horizontal="center" vertical="center"/>
      <protection/>
    </xf>
    <xf numFmtId="0" fontId="31" fillId="63" borderId="67" xfId="0" applyFill="1" applyBorder="1" applyAlignment="1" applyProtection="1">
      <alignment horizontal="center" vertical="center"/>
      <protection/>
    </xf>
    <xf numFmtId="0" fontId="82" fillId="63" borderId="87" xfId="0" applyFill="1" applyBorder="1" applyAlignment="1" applyProtection="1">
      <alignment horizontal="center" vertical="center"/>
      <protection/>
    </xf>
    <xf numFmtId="0" fontId="82" fillId="63" borderId="6" xfId="0" applyFill="1" applyBorder="1" applyAlignment="1" applyProtection="1">
      <alignment horizontal="center" vertical="center"/>
      <protection/>
    </xf>
    <xf numFmtId="0" fontId="82" fillId="63" borderId="88" xfId="0" applyFill="1" applyBorder="1" applyAlignment="1" applyProtection="1">
      <alignment horizontal="center" vertical="center"/>
      <protection/>
    </xf>
    <xf numFmtId="0" fontId="82" fillId="63" borderId="27" xfId="0" applyFill="1" applyBorder="1" applyAlignment="1" applyProtection="1">
      <alignment horizontal="center" vertical="center"/>
      <protection/>
    </xf>
    <xf numFmtId="0" fontId="82" fillId="63" borderId="146" xfId="0" applyFill="1" applyBorder="1" applyAlignment="1" applyProtection="1">
      <alignment horizontal="center" vertical="center"/>
      <protection/>
    </xf>
    <xf numFmtId="0" fontId="31" fillId="63" borderId="24" xfId="0" applyFill="1" applyBorder="1" applyAlignment="1" applyProtection="1">
      <alignment horizontal="center" vertical="center"/>
      <protection/>
    </xf>
    <xf numFmtId="0" fontId="86" fillId="63" borderId="95" xfId="0" applyFill="1" applyBorder="1" applyAlignment="1" applyProtection="1">
      <alignment horizontal="center" vertical="center"/>
      <protection/>
    </xf>
    <xf numFmtId="0" fontId="93" fillId="63" borderId="6" xfId="0" applyFill="1" applyBorder="1" applyAlignment="1" applyProtection="1">
      <alignment horizontal="center" vertical="center"/>
      <protection/>
    </xf>
    <xf numFmtId="0" fontId="93" fillId="63" borderId="25" xfId="0" applyFill="1" applyBorder="1" applyAlignment="1" applyProtection="1">
      <alignment horizontal="center" vertical="center"/>
      <protection/>
    </xf>
    <xf numFmtId="0" fontId="31" fillId="63" borderId="26" xfId="0" applyFill="1" applyBorder="1" applyAlignment="1" applyProtection="1">
      <alignment horizontal="center" vertical="center"/>
      <protection/>
    </xf>
    <xf numFmtId="0" fontId="31" fillId="63" borderId="185" xfId="0" applyFill="1" applyBorder="1" applyAlignment="1" applyProtection="1">
      <alignment horizontal="center" vertical="center"/>
      <protection/>
    </xf>
    <xf numFmtId="0" fontId="93" fillId="63" borderId="27" xfId="0" applyFill="1" applyBorder="1" applyAlignment="1" applyProtection="1">
      <alignment horizontal="center" vertical="center"/>
      <protection/>
    </xf>
    <xf numFmtId="0" fontId="31" fillId="63" borderId="95" xfId="0" applyFill="1" applyBorder="1" applyAlignment="1" applyProtection="1">
      <alignment horizontal="center" vertical="center"/>
      <protection/>
    </xf>
    <xf numFmtId="0" fontId="82" fillId="63" borderId="26" xfId="0" applyFill="1" applyBorder="1" applyAlignment="1" applyProtection="1">
      <alignment horizontal="center" vertical="center"/>
      <protection/>
    </xf>
    <xf numFmtId="0" fontId="82" fillId="63" borderId="185" xfId="0" applyFill="1" applyBorder="1" applyAlignment="1" applyProtection="1">
      <alignment horizontal="center" vertical="center"/>
      <protection/>
    </xf>
    <xf numFmtId="0" fontId="82" fillId="63" borderId="95" xfId="0" applyFill="1" applyBorder="1" applyAlignment="1" applyProtection="1">
      <alignment horizontal="center" vertical="center"/>
      <protection/>
    </xf>
    <xf numFmtId="0" fontId="82" fillId="63" borderId="413" xfId="0" applyFill="1" applyBorder="1" applyAlignment="1" applyProtection="1">
      <alignment horizontal="center" vertical="center"/>
      <protection/>
    </xf>
    <xf numFmtId="0" fontId="82" fillId="63" borderId="435" xfId="0" applyFill="1" applyBorder="1" applyAlignment="1" applyProtection="1">
      <alignment horizontal="center" vertical="center"/>
      <protection/>
    </xf>
    <xf numFmtId="0" fontId="38" fillId="90" borderId="459" xfId="0" applyFill="1" applyBorder="1" applyAlignment="1" applyProtection="1">
      <alignment horizontal="center" vertical="center"/>
      <protection/>
    </xf>
    <xf numFmtId="0" fontId="3" fillId="157" borderId="522" xfId="0" applyFill="1" applyBorder="1" applyAlignment="1" applyProtection="1">
      <alignment horizontal="center" vertical="center"/>
      <protection/>
    </xf>
    <xf numFmtId="0" fontId="96" fillId="158" borderId="523" xfId="0" applyFont="1" applyFill="1" applyBorder="1" applyAlignment="1" applyProtection="1">
      <alignment horizontal="center" vertical="center"/>
      <protection/>
    </xf>
    <xf numFmtId="0" fontId="87" fillId="90" borderId="524" xfId="0" applyFill="1" applyBorder="1" applyAlignment="1" applyProtection="1">
      <alignment horizontal="center" vertical="center"/>
      <protection/>
    </xf>
    <xf numFmtId="0" fontId="38" fillId="90" borderId="4" xfId="0" applyFill="1" applyAlignment="1" applyProtection="1">
      <alignment horizontal="center" vertical="center"/>
      <protection/>
    </xf>
    <xf numFmtId="0" fontId="96" fillId="158" borderId="523" xfId="0" applyFont="1" applyFill="1" applyBorder="1" applyAlignment="1" applyProtection="1">
      <alignment horizontal="center" vertical="center"/>
      <protection locked="0"/>
    </xf>
    <xf numFmtId="0" fontId="118" fillId="113" borderId="482" xfId="0" applyFont="1" applyFill="1" applyBorder="1" applyAlignment="1" applyProtection="1">
      <alignment horizontal="center" vertical="center"/>
      <protection/>
    </xf>
    <xf numFmtId="0" fontId="118" fillId="113" borderId="0" xfId="0" applyFont="1" applyFill="1" applyBorder="1" applyAlignment="1" applyProtection="1">
      <alignment horizontal="center" vertical="center"/>
      <protection/>
    </xf>
    <xf numFmtId="0" fontId="82" fillId="155" borderId="286" xfId="0" applyFill="1" applyBorder="1" applyAlignment="1" applyProtection="1">
      <alignment horizontal="center" vertical="center"/>
      <protection/>
    </xf>
    <xf numFmtId="0" fontId="31" fillId="38" borderId="276" xfId="0" applyFont="1" applyFill="1" applyBorder="1" applyAlignment="1" applyProtection="1">
      <alignment horizontal="center" vertical="center"/>
      <protection/>
    </xf>
    <xf numFmtId="0" fontId="14" fillId="0" borderId="0" xfId="0" applyAlignment="1" applyProtection="1">
      <alignment/>
      <protection/>
    </xf>
    <xf numFmtId="0" fontId="82" fillId="159" borderId="173" xfId="0" applyFont="1" applyFill="1" applyBorder="1" applyAlignment="1" applyProtection="1">
      <alignment/>
      <protection/>
    </xf>
    <xf numFmtId="0" fontId="1" fillId="159" borderId="171" xfId="0" applyFill="1" applyBorder="1" applyAlignment="1" applyProtection="1">
      <alignment horizontal="center"/>
      <protection/>
    </xf>
    <xf numFmtId="0" fontId="1" fillId="159" borderId="172" xfId="0" applyFill="1" applyBorder="1" applyAlignment="1" applyProtection="1">
      <alignment horizontal="center"/>
      <protection/>
    </xf>
    <xf numFmtId="0" fontId="1" fillId="0" borderId="286" xfId="0" applyBorder="1" applyAlignment="1" applyProtection="1">
      <alignment/>
      <protection locked="0"/>
    </xf>
    <xf numFmtId="0" fontId="38" fillId="146" borderId="172" xfId="0" applyFont="1" applyFill="1" applyBorder="1" applyAlignment="1" applyProtection="1">
      <alignment horizontal="center"/>
      <protection/>
    </xf>
    <xf numFmtId="0" fontId="1" fillId="0" borderId="286" xfId="0" applyBorder="1" applyAlignment="1" applyProtection="1">
      <alignment/>
      <protection/>
    </xf>
    <xf numFmtId="1" fontId="197" fillId="81" borderId="525" xfId="0" applyNumberFormat="1" applyFont="1" applyFill="1" applyBorder="1" applyAlignment="1" applyProtection="1">
      <alignment horizontal="left"/>
      <protection/>
    </xf>
    <xf numFmtId="49" fontId="197" fillId="81" borderId="525" xfId="0" applyNumberFormat="1" applyFont="1" applyFill="1" applyBorder="1" applyAlignment="1" applyProtection="1">
      <alignment horizontal="left"/>
      <protection/>
    </xf>
    <xf numFmtId="1" fontId="197" fillId="81" borderId="526" xfId="0" applyNumberFormat="1" applyFont="1" applyFill="1" applyBorder="1" applyAlignment="1" applyProtection="1">
      <alignment horizontal="left"/>
      <protection/>
    </xf>
    <xf numFmtId="1" fontId="197" fillId="81" borderId="525" xfId="0" applyNumberFormat="1" applyFont="1" applyFill="1" applyBorder="1" applyAlignment="1" applyProtection="1">
      <alignment horizontal="center"/>
      <protection/>
    </xf>
    <xf numFmtId="1" fontId="198" fillId="81" borderId="525" xfId="0" applyNumberFormat="1" applyFont="1" applyFill="1" applyBorder="1" applyAlignment="1" applyProtection="1">
      <alignment horizontal="center"/>
      <protection/>
    </xf>
    <xf numFmtId="1" fontId="199" fillId="81" borderId="525" xfId="0" applyNumberFormat="1" applyFont="1" applyFill="1" applyBorder="1" applyAlignment="1" applyProtection="1">
      <alignment horizontal="center"/>
      <protection/>
    </xf>
    <xf numFmtId="1" fontId="200" fillId="81" borderId="525" xfId="0" applyNumberFormat="1" applyFont="1" applyFill="1" applyBorder="1" applyAlignment="1" applyProtection="1">
      <alignment horizontal="center"/>
      <protection/>
    </xf>
    <xf numFmtId="1" fontId="200" fillId="81" borderId="527" xfId="0" applyNumberFormat="1" applyFont="1" applyFill="1" applyBorder="1" applyAlignment="1" applyProtection="1">
      <alignment horizontal="center"/>
      <protection/>
    </xf>
    <xf numFmtId="0" fontId="1" fillId="0" borderId="0" xfId="0" applyBorder="1" applyAlignment="1" applyProtection="1">
      <alignment/>
      <protection/>
    </xf>
    <xf numFmtId="1" fontId="38" fillId="79" borderId="295" xfId="0" applyNumberFormat="1" applyFont="1" applyFill="1" applyBorder="1" applyAlignment="1" applyProtection="1">
      <alignment/>
      <protection/>
    </xf>
    <xf numFmtId="1" fontId="38" fillId="135" borderId="0" xfId="0" applyNumberFormat="1" applyFont="1" applyFill="1" applyBorder="1" applyAlignment="1" applyProtection="1">
      <alignment horizontal="center"/>
      <protection/>
    </xf>
    <xf numFmtId="0" fontId="81" fillId="62" borderId="0" xfId="0" applyFont="1" applyFill="1" applyBorder="1" applyAlignment="1" applyProtection="1">
      <alignment horizontal="left"/>
      <protection/>
    </xf>
    <xf numFmtId="0" fontId="1" fillId="62" borderId="0" xfId="0" applyFont="1" applyFill="1" applyBorder="1" applyAlignment="1" applyProtection="1">
      <alignment horizontal="center"/>
      <protection/>
    </xf>
    <xf numFmtId="1" fontId="38" fillId="160" borderId="295" xfId="0" applyNumberFormat="1" applyFont="1" applyFill="1" applyBorder="1" applyAlignment="1" applyProtection="1">
      <alignment/>
      <protection/>
    </xf>
    <xf numFmtId="1" fontId="201" fillId="152" borderId="202" xfId="0" applyNumberFormat="1" applyFont="1" applyFill="1" applyBorder="1" applyAlignment="1" applyProtection="1">
      <alignment/>
      <protection/>
    </xf>
    <xf numFmtId="1" fontId="202" fillId="36" borderId="528" xfId="0" applyNumberFormat="1" applyFont="1" applyFill="1" applyBorder="1" applyAlignment="1" applyProtection="1">
      <alignment/>
      <protection/>
    </xf>
    <xf numFmtId="49" fontId="38" fillId="127" borderId="386" xfId="0" applyNumberFormat="1" applyFont="1" applyFill="1" applyBorder="1" applyAlignment="1" applyProtection="1">
      <alignment horizontal="center"/>
      <protection/>
    </xf>
    <xf numFmtId="0" fontId="1" fillId="0" borderId="271" xfId="0" applyBorder="1" applyAlignment="1" applyProtection="1">
      <alignment/>
      <protection/>
    </xf>
    <xf numFmtId="1" fontId="38" fillId="73" borderId="386" xfId="0" applyNumberFormat="1" applyFont="1" applyFill="1" applyBorder="1" applyAlignment="1" applyProtection="1">
      <alignment/>
      <protection/>
    </xf>
    <xf numFmtId="1" fontId="40" fillId="36" borderId="529" xfId="0" applyNumberFormat="1" applyFont="1" applyFill="1" applyBorder="1" applyAlignment="1" applyProtection="1">
      <alignment horizontal="center"/>
      <protection/>
    </xf>
    <xf numFmtId="1" fontId="38" fillId="92" borderId="482" xfId="0" applyNumberFormat="1" applyFont="1" applyFill="1" applyBorder="1" applyAlignment="1" applyProtection="1">
      <alignment/>
      <protection/>
    </xf>
    <xf numFmtId="0" fontId="38" fillId="92" borderId="0" xfId="0" applyFont="1" applyFill="1" applyBorder="1" applyAlignment="1" applyProtection="1">
      <alignment/>
      <protection/>
    </xf>
    <xf numFmtId="0" fontId="1" fillId="92" borderId="53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1" fillId="0" borderId="0" xfId="0" applyBorder="1" applyAlignment="1" applyProtection="1">
      <alignment/>
      <protection/>
    </xf>
    <xf numFmtId="0" fontId="38" fillId="125" borderId="99" xfId="0" applyFont="1" applyFill="1" applyBorder="1" applyAlignment="1" applyProtection="1">
      <alignment horizontal="center" vertical="center"/>
      <protection/>
    </xf>
    <xf numFmtId="0" fontId="11" fillId="62" borderId="531" xfId="0" applyFont="1" applyFill="1" applyBorder="1" applyAlignment="1" applyProtection="1">
      <alignment horizontal="left"/>
      <protection locked="0"/>
    </xf>
    <xf numFmtId="0" fontId="1" fillId="62" borderId="128" xfId="0" applyFont="1" applyFill="1" applyBorder="1" applyAlignment="1" applyProtection="1">
      <alignment horizontal="center"/>
      <protection locked="0"/>
    </xf>
    <xf numFmtId="1" fontId="38" fillId="127" borderId="309" xfId="0" applyNumberFormat="1" applyFont="1" applyFill="1" applyBorder="1" applyAlignment="1" applyProtection="1">
      <alignment/>
      <protection/>
    </xf>
    <xf numFmtId="0" fontId="201" fillId="127" borderId="242" xfId="0" applyFont="1" applyFill="1" applyBorder="1" applyAlignment="1" applyProtection="1">
      <alignment horizontal="center"/>
      <protection/>
    </xf>
    <xf numFmtId="0" fontId="203" fillId="161" borderId="532" xfId="0" applyFont="1" applyFill="1" applyBorder="1" applyAlignment="1" applyProtection="1">
      <alignment horizontal="center" vertical="center"/>
      <protection/>
    </xf>
    <xf numFmtId="0" fontId="173" fillId="36" borderId="533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204" fillId="162" borderId="202" xfId="0" applyFont="1" applyFill="1" applyBorder="1" applyAlignment="1" applyProtection="1">
      <alignment horizontal="center" vertical="center"/>
      <protection/>
    </xf>
    <xf numFmtId="0" fontId="173" fillId="73" borderId="533" xfId="0" applyFont="1" applyFill="1" applyBorder="1" applyAlignment="1" applyProtection="1">
      <alignment/>
      <protection/>
    </xf>
    <xf numFmtId="0" fontId="1" fillId="73" borderId="0" xfId="0" applyFont="1" applyFill="1" applyBorder="1" applyAlignment="1" applyProtection="1">
      <alignment horizontal="center"/>
      <protection/>
    </xf>
    <xf numFmtId="0" fontId="40" fillId="36" borderId="534" xfId="0" applyFont="1" applyFill="1" applyBorder="1" applyAlignment="1" applyProtection="1">
      <alignment horizontal="center"/>
      <protection/>
    </xf>
    <xf numFmtId="1" fontId="1" fillId="163" borderId="535" xfId="0" applyNumberFormat="1" applyFont="1" applyFill="1" applyBorder="1" applyAlignment="1" applyProtection="1">
      <alignment horizontal="center" vertical="center"/>
      <protection/>
    </xf>
    <xf numFmtId="1" fontId="198" fillId="92" borderId="384" xfId="0" applyNumberFormat="1" applyFont="1" applyFill="1" applyBorder="1" applyAlignment="1" applyProtection="1">
      <alignment horizontal="center"/>
      <protection/>
    </xf>
    <xf numFmtId="1" fontId="199" fillId="92" borderId="384" xfId="0" applyNumberFormat="1" applyFont="1" applyFill="1" applyBorder="1" applyAlignment="1" applyProtection="1">
      <alignment horizontal="center"/>
      <protection/>
    </xf>
    <xf numFmtId="1" fontId="205" fillId="92" borderId="384" xfId="0" applyNumberFormat="1" applyFont="1" applyFill="1" applyBorder="1" applyAlignment="1" applyProtection="1">
      <alignment horizontal="center"/>
      <protection/>
    </xf>
    <xf numFmtId="0" fontId="1" fillId="92" borderId="384" xfId="0" applyFont="1" applyFill="1" applyBorder="1" applyAlignment="1" applyProtection="1">
      <alignment horizontal="center"/>
      <protection/>
    </xf>
    <xf numFmtId="0" fontId="1" fillId="92" borderId="536" xfId="0" applyFont="1" applyFill="1" applyBorder="1" applyAlignment="1" applyProtection="1">
      <alignment horizontal="center"/>
      <protection/>
    </xf>
    <xf numFmtId="0" fontId="1" fillId="0" borderId="0" xfId="0" applyBorder="1" applyAlignment="1" applyProtection="1">
      <alignment/>
      <protection/>
    </xf>
    <xf numFmtId="0" fontId="1" fillId="0" borderId="0" xfId="0" applyBorder="1" applyAlignment="1" applyProtection="1">
      <alignment/>
      <protection/>
    </xf>
    <xf numFmtId="0" fontId="1" fillId="0" borderId="131" xfId="0" applyBorder="1" applyAlignment="1">
      <alignment/>
    </xf>
    <xf numFmtId="0" fontId="1" fillId="0" borderId="135" xfId="0" applyBorder="1" applyAlignment="1">
      <alignment/>
    </xf>
    <xf numFmtId="1" fontId="1" fillId="4" borderId="537" xfId="0" applyNumberFormat="1" applyFont="1" applyFill="1" applyBorder="1" applyAlignment="1" applyProtection="1">
      <alignment horizontal="center" vertical="center"/>
      <protection locked="0"/>
    </xf>
    <xf numFmtId="1" fontId="1" fillId="135" borderId="0" xfId="0" applyNumberFormat="1" applyFill="1" applyBorder="1" applyAlignment="1" applyProtection="1">
      <alignment horizontal="center"/>
      <protection locked="0"/>
    </xf>
    <xf numFmtId="0" fontId="1" fillId="62" borderId="0" xfId="0" applyFont="1" applyFill="1" applyBorder="1" applyAlignment="1" applyProtection="1">
      <alignment horizontal="center"/>
      <protection locked="0"/>
    </xf>
    <xf numFmtId="0" fontId="1" fillId="62" borderId="0" xfId="0" applyFont="1" applyFill="1" applyBorder="1" applyAlignment="1" applyProtection="1">
      <alignment horizontal="center"/>
      <protection locked="0"/>
    </xf>
    <xf numFmtId="1" fontId="206" fillId="164" borderId="538" xfId="0" applyNumberFormat="1" applyFont="1" applyFill="1" applyBorder="1" applyAlignment="1" applyProtection="1">
      <alignment horizontal="center" vertical="center"/>
      <protection locked="0"/>
    </xf>
    <xf numFmtId="1" fontId="198" fillId="141" borderId="539" xfId="0" applyNumberFormat="1" applyFont="1" applyFill="1" applyBorder="1" applyAlignment="1" applyProtection="1">
      <alignment horizontal="center" vertical="center"/>
      <protection locked="0"/>
    </xf>
    <xf numFmtId="0" fontId="1" fillId="0" borderId="286" xfId="0" applyBorder="1" applyAlignment="1">
      <alignment/>
    </xf>
    <xf numFmtId="1" fontId="202" fillId="161" borderId="540" xfId="0" applyNumberFormat="1" applyFont="1" applyFill="1" applyBorder="1" applyAlignment="1" applyProtection="1">
      <alignment horizontal="center" vertical="center"/>
      <protection locked="0"/>
    </xf>
    <xf numFmtId="1" fontId="201" fillId="109" borderId="541" xfId="0" applyNumberFormat="1" applyFont="1" applyFill="1" applyBorder="1" applyAlignment="1" applyProtection="1">
      <alignment horizontal="center"/>
      <protection locked="0"/>
    </xf>
    <xf numFmtId="1" fontId="207" fillId="109" borderId="542" xfId="0" applyNumberFormat="1" applyFont="1" applyFill="1" applyBorder="1" applyAlignment="1" applyProtection="1">
      <alignment horizontal="center"/>
      <protection locked="0"/>
    </xf>
    <xf numFmtId="1" fontId="204" fillId="162" borderId="543" xfId="0" applyNumberFormat="1" applyFont="1" applyFill="1" applyBorder="1" applyAlignment="1" applyProtection="1">
      <alignment horizontal="center" vertical="center"/>
      <protection locked="0"/>
    </xf>
    <xf numFmtId="1" fontId="201" fillId="60" borderId="541" xfId="0" applyNumberFormat="1" applyFont="1" applyFill="1" applyBorder="1" applyAlignment="1" applyProtection="1">
      <alignment horizontal="center"/>
      <protection locked="0"/>
    </xf>
    <xf numFmtId="1" fontId="207" fillId="60" borderId="542" xfId="0" applyNumberFormat="1" applyFont="1" applyFill="1" applyBorder="1" applyAlignment="1" applyProtection="1">
      <alignment horizontal="center"/>
      <protection locked="0"/>
    </xf>
    <xf numFmtId="1" fontId="208" fillId="125" borderId="272" xfId="0" applyNumberFormat="1" applyFont="1" applyFill="1" applyBorder="1" applyAlignment="1" applyProtection="1">
      <alignment horizontal="center" vertical="center"/>
      <protection/>
    </xf>
    <xf numFmtId="1" fontId="1" fillId="76" borderId="388" xfId="0" applyNumberFormat="1" applyFill="1" applyBorder="1" applyAlignment="1" applyProtection="1">
      <alignment horizontal="center" vertical="center"/>
      <protection locked="0"/>
    </xf>
    <xf numFmtId="1" fontId="209" fillId="127" borderId="543" xfId="0" applyNumberFormat="1" applyFont="1" applyFill="1" applyBorder="1" applyAlignment="1" applyProtection="1">
      <alignment horizontal="center"/>
      <protection/>
    </xf>
    <xf numFmtId="1" fontId="199" fillId="127" borderId="541" xfId="0" applyNumberFormat="1" applyFont="1" applyFill="1" applyBorder="1" applyAlignment="1" applyProtection="1">
      <alignment horizontal="center"/>
      <protection/>
    </xf>
    <xf numFmtId="1" fontId="205" fillId="92" borderId="541" xfId="0" applyNumberFormat="1" applyFont="1" applyFill="1" applyBorder="1" applyAlignment="1" applyProtection="1">
      <alignment horizontal="center"/>
      <protection/>
    </xf>
    <xf numFmtId="0" fontId="21" fillId="127" borderId="544" xfId="0" applyFont="1" applyFill="1" applyBorder="1" applyAlignment="1" applyProtection="1">
      <alignment horizontal="center"/>
      <protection/>
    </xf>
    <xf numFmtId="0" fontId="1" fillId="60" borderId="545" xfId="0" applyFill="1" applyBorder="1" applyAlignment="1" applyProtection="1">
      <alignment horizontal="center"/>
      <protection locked="0"/>
    </xf>
    <xf numFmtId="0" fontId="1" fillId="0" borderId="247" xfId="0" applyBorder="1" applyAlignment="1">
      <alignment/>
    </xf>
    <xf numFmtId="0" fontId="1" fillId="0" borderId="132" xfId="0" applyBorder="1" applyAlignment="1">
      <alignment/>
    </xf>
    <xf numFmtId="0" fontId="1" fillId="0" borderId="127" xfId="0" applyBorder="1" applyAlignment="1">
      <alignment/>
    </xf>
    <xf numFmtId="0" fontId="1" fillId="0" borderId="136" xfId="0" applyBorder="1" applyAlignment="1">
      <alignment/>
    </xf>
    <xf numFmtId="1" fontId="1" fillId="4" borderId="546" xfId="0" applyNumberFormat="1" applyFont="1" applyFill="1" applyBorder="1" applyAlignment="1" applyProtection="1">
      <alignment horizontal="center" vertical="center"/>
      <protection locked="0"/>
    </xf>
    <xf numFmtId="1" fontId="1" fillId="135" borderId="115" xfId="0" applyNumberFormat="1" applyFill="1" applyBorder="1" applyAlignment="1" applyProtection="1">
      <alignment horizontal="center"/>
      <protection locked="0"/>
    </xf>
    <xf numFmtId="0" fontId="1" fillId="62" borderId="531" xfId="0" applyFont="1" applyFill="1" applyBorder="1" applyAlignment="1" applyProtection="1">
      <alignment horizontal="center"/>
      <protection locked="0"/>
    </xf>
    <xf numFmtId="1" fontId="206" fillId="164" borderId="547" xfId="0" applyNumberFormat="1" applyFont="1" applyFill="1" applyBorder="1" applyAlignment="1" applyProtection="1">
      <alignment horizontal="center" vertical="center"/>
      <protection locked="0"/>
    </xf>
    <xf numFmtId="1" fontId="198" fillId="141" borderId="548" xfId="0" applyNumberFormat="1" applyFont="1" applyFill="1" applyBorder="1" applyAlignment="1" applyProtection="1">
      <alignment horizontal="center" vertical="center"/>
      <protection locked="0"/>
    </xf>
    <xf numFmtId="1" fontId="202" fillId="161" borderId="549" xfId="0" applyNumberFormat="1" applyFont="1" applyFill="1" applyBorder="1" applyAlignment="1" applyProtection="1">
      <alignment horizontal="center" vertical="center"/>
      <protection locked="0"/>
    </xf>
    <xf numFmtId="1" fontId="201" fillId="109" borderId="546" xfId="0" applyNumberFormat="1" applyFont="1" applyFill="1" applyBorder="1" applyAlignment="1" applyProtection="1">
      <alignment horizontal="center"/>
      <protection locked="0"/>
    </xf>
    <xf numFmtId="1" fontId="207" fillId="109" borderId="547" xfId="0" applyNumberFormat="1" applyFont="1" applyFill="1" applyBorder="1" applyAlignment="1" applyProtection="1">
      <alignment horizontal="center"/>
      <protection locked="0"/>
    </xf>
    <xf numFmtId="1" fontId="204" fillId="162" borderId="548" xfId="0" applyNumberFormat="1" applyFont="1" applyFill="1" applyBorder="1" applyAlignment="1" applyProtection="1">
      <alignment horizontal="center" vertical="center"/>
      <protection locked="0"/>
    </xf>
    <xf numFmtId="1" fontId="201" fillId="60" borderId="546" xfId="0" applyNumberFormat="1" applyFont="1" applyFill="1" applyBorder="1" applyAlignment="1" applyProtection="1">
      <alignment horizontal="center"/>
      <protection locked="0"/>
    </xf>
    <xf numFmtId="1" fontId="207" fillId="60" borderId="547" xfId="0" applyNumberFormat="1" applyFont="1" applyFill="1" applyBorder="1" applyAlignment="1" applyProtection="1">
      <alignment horizontal="center"/>
      <protection locked="0"/>
    </xf>
    <xf numFmtId="1" fontId="208" fillId="125" borderId="273" xfId="0" applyNumberFormat="1" applyFont="1" applyFill="1" applyBorder="1" applyAlignment="1" applyProtection="1">
      <alignment horizontal="center" vertical="center"/>
      <protection/>
    </xf>
    <xf numFmtId="1" fontId="1" fillId="163" borderId="550" xfId="0" applyNumberFormat="1" applyFont="1" applyFill="1" applyBorder="1" applyAlignment="1" applyProtection="1">
      <alignment horizontal="center" vertical="center"/>
      <protection/>
    </xf>
    <xf numFmtId="1" fontId="209" fillId="127" borderId="551" xfId="0" applyNumberFormat="1" applyFont="1" applyFill="1" applyBorder="1" applyAlignment="1" applyProtection="1">
      <alignment horizontal="center"/>
      <protection/>
    </xf>
    <xf numFmtId="1" fontId="199" fillId="127" borderId="551" xfId="0" applyNumberFormat="1" applyFont="1" applyFill="1" applyBorder="1" applyAlignment="1" applyProtection="1">
      <alignment horizontal="center"/>
      <protection/>
    </xf>
    <xf numFmtId="1" fontId="205" fillId="92" borderId="551" xfId="0" applyNumberFormat="1" applyFont="1" applyFill="1" applyBorder="1" applyAlignment="1" applyProtection="1">
      <alignment horizontal="center"/>
      <protection/>
    </xf>
    <xf numFmtId="0" fontId="21" fillId="127" borderId="552" xfId="0" applyFont="1" applyFill="1" applyBorder="1" applyAlignment="1" applyProtection="1">
      <alignment horizontal="center"/>
      <protection/>
    </xf>
    <xf numFmtId="0" fontId="1" fillId="60" borderId="553" xfId="0" applyFill="1" applyBorder="1" applyAlignment="1" applyProtection="1">
      <alignment horizontal="center"/>
      <protection locked="0"/>
    </xf>
    <xf numFmtId="0" fontId="1" fillId="0" borderId="531" xfId="0" applyBorder="1" applyAlignment="1">
      <alignment/>
    </xf>
    <xf numFmtId="0" fontId="1" fillId="0" borderId="128" xfId="0" applyBorder="1" applyAlignment="1">
      <alignment/>
    </xf>
    <xf numFmtId="1" fontId="1" fillId="4" borderId="542" xfId="0" applyNumberFormat="1" applyFont="1" applyFill="1" applyBorder="1" applyAlignment="1" applyProtection="1">
      <alignment horizontal="center" vertical="center"/>
      <protection locked="0"/>
    </xf>
    <xf numFmtId="1" fontId="206" fillId="164" borderId="542" xfId="0" applyNumberFormat="1" applyFont="1" applyFill="1" applyBorder="1" applyAlignment="1" applyProtection="1">
      <alignment horizontal="center" vertical="center"/>
      <protection locked="0"/>
    </xf>
    <xf numFmtId="1" fontId="198" fillId="141" borderId="543" xfId="0" applyNumberFormat="1" applyFont="1" applyFill="1" applyBorder="1" applyAlignment="1" applyProtection="1">
      <alignment horizontal="center" vertical="center"/>
      <protection locked="0"/>
    </xf>
    <xf numFmtId="1" fontId="1" fillId="163" borderId="543" xfId="0" applyNumberFormat="1" applyFont="1" applyFill="1" applyBorder="1" applyAlignment="1" applyProtection="1">
      <alignment horizontal="center" vertical="center"/>
      <protection/>
    </xf>
    <xf numFmtId="1" fontId="209" fillId="127" borderId="541" xfId="0" applyNumberFormat="1" applyFont="1" applyFill="1" applyBorder="1" applyAlignment="1" applyProtection="1">
      <alignment horizontal="center"/>
      <protection/>
    </xf>
    <xf numFmtId="1" fontId="1" fillId="4" borderId="554" xfId="0" applyNumberFormat="1" applyFont="1" applyFill="1" applyBorder="1" applyAlignment="1" applyProtection="1">
      <alignment horizontal="center" vertical="center"/>
      <protection locked="0"/>
    </xf>
    <xf numFmtId="1" fontId="1" fillId="135" borderId="0" xfId="0" applyNumberFormat="1" applyFill="1" applyBorder="1" applyAlignment="1" applyProtection="1">
      <alignment horizontal="center"/>
      <protection locked="0"/>
    </xf>
    <xf numFmtId="0" fontId="1" fillId="62" borderId="0" xfId="0" applyFont="1" applyFill="1" applyAlignment="1" applyProtection="1">
      <alignment horizontal="center"/>
      <protection locked="0"/>
    </xf>
    <xf numFmtId="0" fontId="1" fillId="62" borderId="0" xfId="0" applyFont="1" applyFill="1" applyBorder="1" applyAlignment="1" applyProtection="1">
      <alignment horizontal="center"/>
      <protection locked="0"/>
    </xf>
    <xf numFmtId="1" fontId="206" fillId="164" borderId="554" xfId="0" applyNumberFormat="1" applyFont="1" applyFill="1" applyBorder="1" applyAlignment="1" applyProtection="1">
      <alignment horizontal="center" vertical="center"/>
      <protection locked="0"/>
    </xf>
    <xf numFmtId="1" fontId="198" fillId="141" borderId="555" xfId="0" applyNumberFormat="1" applyFont="1" applyFill="1" applyBorder="1" applyAlignment="1" applyProtection="1">
      <alignment horizontal="center" vertical="center"/>
      <protection locked="0"/>
    </xf>
    <xf numFmtId="1" fontId="201" fillId="109" borderId="556" xfId="0" applyNumberFormat="1" applyFont="1" applyFill="1" applyBorder="1" applyAlignment="1" applyProtection="1">
      <alignment horizontal="center"/>
      <protection locked="0"/>
    </xf>
    <xf numFmtId="1" fontId="207" fillId="109" borderId="554" xfId="0" applyNumberFormat="1" applyFont="1" applyFill="1" applyBorder="1" applyAlignment="1" applyProtection="1">
      <alignment horizontal="center"/>
      <protection locked="0"/>
    </xf>
    <xf numFmtId="1" fontId="204" fillId="162" borderId="555" xfId="0" applyNumberFormat="1" applyFont="1" applyFill="1" applyBorder="1" applyAlignment="1" applyProtection="1">
      <alignment horizontal="center" vertical="center"/>
      <protection locked="0"/>
    </xf>
    <xf numFmtId="1" fontId="201" fillId="60" borderId="556" xfId="0" applyNumberFormat="1" applyFont="1" applyFill="1" applyBorder="1" applyAlignment="1" applyProtection="1">
      <alignment horizontal="center"/>
      <protection locked="0"/>
    </xf>
    <xf numFmtId="1" fontId="207" fillId="60" borderId="554" xfId="0" applyNumberFormat="1" applyFont="1" applyFill="1" applyBorder="1" applyAlignment="1" applyProtection="1">
      <alignment horizontal="center"/>
      <protection locked="0"/>
    </xf>
    <xf numFmtId="1" fontId="1" fillId="163" borderId="555" xfId="0" applyNumberFormat="1" applyFont="1" applyFill="1" applyBorder="1" applyAlignment="1" applyProtection="1">
      <alignment horizontal="center" vertical="center"/>
      <protection/>
    </xf>
    <xf numFmtId="1" fontId="209" fillId="127" borderId="556" xfId="0" applyNumberFormat="1" applyFont="1" applyFill="1" applyBorder="1" applyAlignment="1" applyProtection="1">
      <alignment horizontal="center"/>
      <protection/>
    </xf>
    <xf numFmtId="1" fontId="199" fillId="127" borderId="556" xfId="0" applyNumberFormat="1" applyFont="1" applyFill="1" applyBorder="1" applyAlignment="1" applyProtection="1">
      <alignment horizontal="center"/>
      <protection/>
    </xf>
    <xf numFmtId="1" fontId="205" fillId="92" borderId="556" xfId="0" applyNumberFormat="1" applyFont="1" applyFill="1" applyBorder="1" applyAlignment="1" applyProtection="1">
      <alignment horizontal="center"/>
      <protection/>
    </xf>
    <xf numFmtId="0" fontId="21" fillId="127" borderId="557" xfId="0" applyFont="1" applyFill="1" applyBorder="1" applyAlignment="1" applyProtection="1">
      <alignment horizontal="center"/>
      <protection/>
    </xf>
    <xf numFmtId="0" fontId="1" fillId="60" borderId="558" xfId="0" applyFill="1" applyBorder="1" applyAlignment="1" applyProtection="1">
      <alignment horizontal="center"/>
      <protection locked="0"/>
    </xf>
    <xf numFmtId="0" fontId="1" fillId="0" borderId="0" xfId="0" applyBorder="1" applyAlignment="1">
      <alignment/>
    </xf>
    <xf numFmtId="1" fontId="1" fillId="4" borderId="559" xfId="0" applyNumberFormat="1" applyFont="1" applyFill="1" applyBorder="1" applyAlignment="1" applyProtection="1">
      <alignment horizontal="center" vertical="center"/>
      <protection locked="0"/>
    </xf>
    <xf numFmtId="1" fontId="1" fillId="135" borderId="0" xfId="0" applyNumberFormat="1" applyFill="1" applyBorder="1" applyAlignment="1" applyProtection="1">
      <alignment horizontal="center"/>
      <protection locked="0"/>
    </xf>
    <xf numFmtId="0" fontId="1" fillId="62" borderId="0" xfId="0" applyFont="1" applyFill="1" applyBorder="1" applyAlignment="1" applyProtection="1">
      <alignment horizontal="center"/>
      <protection locked="0"/>
    </xf>
    <xf numFmtId="0" fontId="1" fillId="62" borderId="0" xfId="0" applyFont="1" applyFill="1" applyBorder="1" applyAlignment="1" applyProtection="1">
      <alignment horizontal="center"/>
      <protection locked="0"/>
    </xf>
    <xf numFmtId="1" fontId="206" fillId="164" borderId="559" xfId="0" applyNumberFormat="1" applyFont="1" applyFill="1" applyBorder="1" applyAlignment="1" applyProtection="1">
      <alignment horizontal="center" vertical="center"/>
      <protection locked="0"/>
    </xf>
    <xf numFmtId="1" fontId="198" fillId="141" borderId="560" xfId="0" applyNumberFormat="1" applyFont="1" applyFill="1" applyBorder="1" applyAlignment="1" applyProtection="1">
      <alignment horizontal="center" vertical="center"/>
      <protection locked="0"/>
    </xf>
    <xf numFmtId="1" fontId="202" fillId="161" borderId="561" xfId="0" applyNumberFormat="1" applyFont="1" applyFill="1" applyBorder="1" applyAlignment="1" applyProtection="1">
      <alignment horizontal="center" vertical="center"/>
      <protection locked="0"/>
    </xf>
    <xf numFmtId="1" fontId="201" fillId="109" borderId="551" xfId="0" applyNumberFormat="1" applyFont="1" applyFill="1" applyBorder="1" applyAlignment="1" applyProtection="1">
      <alignment horizontal="center"/>
      <protection locked="0"/>
    </xf>
    <xf numFmtId="1" fontId="207" fillId="109" borderId="559" xfId="0" applyNumberFormat="1" applyFont="1" applyFill="1" applyBorder="1" applyAlignment="1" applyProtection="1">
      <alignment horizontal="center"/>
      <protection locked="0"/>
    </xf>
    <xf numFmtId="1" fontId="204" fillId="162" borderId="560" xfId="0" applyNumberFormat="1" applyFont="1" applyFill="1" applyBorder="1" applyAlignment="1" applyProtection="1">
      <alignment horizontal="center" vertical="center"/>
      <protection locked="0"/>
    </xf>
    <xf numFmtId="1" fontId="201" fillId="60" borderId="551" xfId="0" applyNumberFormat="1" applyFont="1" applyFill="1" applyBorder="1" applyAlignment="1" applyProtection="1">
      <alignment horizontal="center"/>
      <protection locked="0"/>
    </xf>
    <xf numFmtId="1" fontId="207" fillId="60" borderId="559" xfId="0" applyNumberFormat="1" applyFont="1" applyFill="1" applyBorder="1" applyAlignment="1" applyProtection="1">
      <alignment horizontal="center"/>
      <protection locked="0"/>
    </xf>
    <xf numFmtId="1" fontId="1" fillId="163" borderId="560" xfId="0" applyNumberFormat="1" applyFont="1" applyFill="1" applyBorder="1" applyAlignment="1" applyProtection="1">
      <alignment horizontal="center" vertical="center"/>
      <protection/>
    </xf>
    <xf numFmtId="0" fontId="1" fillId="60" borderId="562" xfId="0" applyFill="1" applyBorder="1" applyAlignment="1" applyProtection="1">
      <alignment horizontal="center"/>
      <protection locked="0"/>
    </xf>
    <xf numFmtId="1" fontId="1" fillId="135" borderId="509" xfId="0" applyNumberFormat="1" applyFill="1" applyBorder="1" applyAlignment="1" applyProtection="1">
      <alignment horizontal="center"/>
      <protection locked="0"/>
    </xf>
    <xf numFmtId="0" fontId="1" fillId="62" borderId="247" xfId="0" applyFont="1" applyFill="1" applyBorder="1" applyAlignment="1" applyProtection="1">
      <alignment horizontal="center"/>
      <protection locked="0"/>
    </xf>
    <xf numFmtId="0" fontId="1" fillId="62" borderId="132" xfId="0" applyFont="1" applyFill="1" applyBorder="1" applyAlignment="1" applyProtection="1">
      <alignment horizontal="center"/>
      <protection locked="0"/>
    </xf>
    <xf numFmtId="1" fontId="198" fillId="141" borderId="563" xfId="0" applyNumberFormat="1" applyFont="1" applyFill="1" applyBorder="1" applyAlignment="1" applyProtection="1">
      <alignment horizontal="center" vertical="center"/>
      <protection locked="0"/>
    </xf>
    <xf numFmtId="1" fontId="201" fillId="109" borderId="537" xfId="0" applyNumberFormat="1" applyFont="1" applyFill="1" applyBorder="1" applyAlignment="1" applyProtection="1">
      <alignment horizontal="center"/>
      <protection locked="0"/>
    </xf>
    <xf numFmtId="1" fontId="207" fillId="109" borderId="538" xfId="0" applyNumberFormat="1" applyFont="1" applyFill="1" applyBorder="1" applyAlignment="1" applyProtection="1">
      <alignment horizontal="center"/>
      <protection locked="0"/>
    </xf>
    <xf numFmtId="1" fontId="204" fillId="162" borderId="539" xfId="0" applyNumberFormat="1" applyFont="1" applyFill="1" applyBorder="1" applyAlignment="1" applyProtection="1">
      <alignment horizontal="center" vertical="center"/>
      <protection locked="0"/>
    </xf>
    <xf numFmtId="1" fontId="201" fillId="60" borderId="537" xfId="0" applyNumberFormat="1" applyFont="1" applyFill="1" applyBorder="1" applyAlignment="1" applyProtection="1">
      <alignment horizontal="center"/>
      <protection locked="0"/>
    </xf>
    <xf numFmtId="1" fontId="207" fillId="60" borderId="538" xfId="0" applyNumberFormat="1" applyFont="1" applyFill="1" applyBorder="1" applyAlignment="1" applyProtection="1">
      <alignment horizontal="center"/>
      <protection locked="0"/>
    </xf>
    <xf numFmtId="0" fontId="1" fillId="60" borderId="564" xfId="0" applyFill="1" applyBorder="1" applyAlignment="1" applyProtection="1">
      <alignment horizontal="center"/>
      <protection locked="0"/>
    </xf>
    <xf numFmtId="0" fontId="1" fillId="0" borderId="184" xfId="0" applyBorder="1" applyAlignment="1">
      <alignment/>
    </xf>
    <xf numFmtId="1" fontId="1" fillId="4" borderId="556" xfId="0" applyNumberFormat="1" applyFont="1" applyFill="1" applyBorder="1" applyAlignment="1" applyProtection="1">
      <alignment horizontal="center" vertical="center"/>
      <protection locked="0"/>
    </xf>
    <xf numFmtId="0" fontId="1" fillId="62" borderId="0" xfId="0" applyFont="1" applyFill="1" applyBorder="1" applyAlignment="1" applyProtection="1">
      <alignment horizontal="center"/>
      <protection locked="0"/>
    </xf>
    <xf numFmtId="1" fontId="198" fillId="141" borderId="565" xfId="0" applyNumberFormat="1" applyFont="1" applyFill="1" applyBorder="1" applyAlignment="1" applyProtection="1">
      <alignment horizontal="center" vertical="center"/>
      <protection locked="0"/>
    </xf>
    <xf numFmtId="1" fontId="198" fillId="141" borderId="566" xfId="0" applyNumberFormat="1" applyFont="1" applyFill="1" applyBorder="1" applyAlignment="1" applyProtection="1">
      <alignment horizontal="center" vertical="center"/>
      <protection locked="0"/>
    </xf>
    <xf numFmtId="1" fontId="1" fillId="4" borderId="541" xfId="0" applyNumberFormat="1" applyFont="1" applyFill="1" applyBorder="1" applyAlignment="1" applyProtection="1">
      <alignment horizontal="center" vertical="center"/>
      <protection locked="0"/>
    </xf>
    <xf numFmtId="1" fontId="198" fillId="141" borderId="567" xfId="0" applyNumberFormat="1" applyFont="1" applyFill="1" applyBorder="1" applyAlignment="1" applyProtection="1">
      <alignment horizontal="center" vertical="center"/>
      <protection locked="0"/>
    </xf>
    <xf numFmtId="1" fontId="1" fillId="4" borderId="551" xfId="0" applyNumberFormat="1" applyFont="1" applyFill="1" applyBorder="1" applyAlignment="1" applyProtection="1">
      <alignment horizontal="center" vertical="center"/>
      <protection locked="0"/>
    </xf>
    <xf numFmtId="1" fontId="198" fillId="141" borderId="568" xfId="0" applyNumberFormat="1" applyFont="1" applyFill="1" applyBorder="1" applyAlignment="1" applyProtection="1">
      <alignment horizontal="center" vertical="center"/>
      <protection locked="0"/>
    </xf>
    <xf numFmtId="1" fontId="1" fillId="4" borderId="541" xfId="0" applyNumberFormat="1" applyFill="1" applyBorder="1" applyAlignment="1" applyProtection="1">
      <alignment horizontal="center" vertical="center"/>
      <protection locked="0"/>
    </xf>
    <xf numFmtId="1" fontId="210" fillId="161" borderId="540" xfId="0" applyNumberFormat="1" applyFont="1" applyFill="1" applyBorder="1" applyAlignment="1" applyProtection="1">
      <alignment horizontal="center" vertical="center"/>
      <protection locked="0"/>
    </xf>
    <xf numFmtId="1" fontId="1" fillId="4" borderId="556" xfId="0" applyNumberFormat="1" applyFill="1" applyBorder="1" applyAlignment="1" applyProtection="1">
      <alignment horizontal="center" vertical="center"/>
      <protection locked="0"/>
    </xf>
    <xf numFmtId="1" fontId="210" fillId="161" borderId="549" xfId="0" applyNumberFormat="1" applyFont="1" applyFill="1" applyBorder="1" applyAlignment="1" applyProtection="1">
      <alignment horizontal="center" vertical="center"/>
      <protection locked="0"/>
    </xf>
    <xf numFmtId="1" fontId="1" fillId="4" borderId="551" xfId="0" applyNumberFormat="1" applyFill="1" applyBorder="1" applyAlignment="1" applyProtection="1">
      <alignment horizontal="center" vertical="center"/>
      <protection locked="0"/>
    </xf>
    <xf numFmtId="1" fontId="1" fillId="135" borderId="322" xfId="0" applyNumberFormat="1" applyFill="1" applyBorder="1" applyAlignment="1" applyProtection="1">
      <alignment horizontal="center"/>
      <protection locked="0"/>
    </xf>
    <xf numFmtId="0" fontId="1" fillId="62" borderId="569" xfId="0" applyFont="1" applyFill="1" applyBorder="1" applyAlignment="1" applyProtection="1">
      <alignment horizontal="center"/>
      <protection locked="0"/>
    </xf>
    <xf numFmtId="0" fontId="1" fillId="62" borderId="58" xfId="0" applyFont="1" applyFill="1" applyBorder="1" applyAlignment="1" applyProtection="1">
      <alignment horizontal="center"/>
      <protection locked="0"/>
    </xf>
    <xf numFmtId="0" fontId="1" fillId="62" borderId="189" xfId="0" applyFont="1" applyFill="1" applyBorder="1" applyAlignment="1" applyProtection="1">
      <alignment horizontal="center"/>
      <protection locked="0"/>
    </xf>
    <xf numFmtId="0" fontId="1" fillId="0" borderId="287" xfId="0" applyBorder="1" applyAlignment="1" applyProtection="1">
      <alignment/>
      <protection locked="0"/>
    </xf>
    <xf numFmtId="1" fontId="198" fillId="141" borderId="570" xfId="0" applyNumberFormat="1" applyFont="1" applyFill="1" applyBorder="1" applyAlignment="1" applyProtection="1">
      <alignment horizontal="center" vertical="center"/>
      <protection locked="0"/>
    </xf>
    <xf numFmtId="0" fontId="1" fillId="0" borderId="287" xfId="0" applyBorder="1" applyAlignment="1">
      <alignment/>
    </xf>
    <xf numFmtId="1" fontId="210" fillId="161" borderId="571" xfId="0" applyNumberFormat="1" applyFont="1" applyFill="1" applyBorder="1" applyAlignment="1" applyProtection="1">
      <alignment horizontal="center" vertical="center"/>
      <protection locked="0"/>
    </xf>
    <xf numFmtId="1" fontId="201" fillId="109" borderId="572" xfId="0" applyNumberFormat="1" applyFont="1" applyFill="1" applyBorder="1" applyAlignment="1" applyProtection="1">
      <alignment horizontal="center"/>
      <protection locked="0"/>
    </xf>
    <xf numFmtId="1" fontId="207" fillId="109" borderId="573" xfId="0" applyNumberFormat="1" applyFont="1" applyFill="1" applyBorder="1" applyAlignment="1" applyProtection="1">
      <alignment horizontal="center"/>
      <protection locked="0"/>
    </xf>
    <xf numFmtId="1" fontId="204" fillId="162" borderId="574" xfId="0" applyNumberFormat="1" applyFont="1" applyFill="1" applyBorder="1" applyAlignment="1" applyProtection="1">
      <alignment horizontal="center" vertical="center"/>
      <protection locked="0"/>
    </xf>
    <xf numFmtId="1" fontId="201" fillId="60" borderId="572" xfId="0" applyNumberFormat="1" applyFont="1" applyFill="1" applyBorder="1" applyAlignment="1" applyProtection="1">
      <alignment horizontal="center"/>
      <protection locked="0"/>
    </xf>
    <xf numFmtId="1" fontId="207" fillId="60" borderId="573" xfId="0" applyNumberFormat="1" applyFont="1" applyFill="1" applyBorder="1" applyAlignment="1" applyProtection="1">
      <alignment horizontal="center"/>
      <protection locked="0"/>
    </xf>
    <xf numFmtId="1" fontId="208" fillId="125" borderId="575" xfId="0" applyNumberFormat="1" applyFont="1" applyFill="1" applyBorder="1" applyAlignment="1" applyProtection="1">
      <alignment horizontal="center" vertical="center"/>
      <protection/>
    </xf>
    <xf numFmtId="1" fontId="1" fillId="163" borderId="574" xfId="0" applyNumberFormat="1" applyFont="1" applyFill="1" applyBorder="1" applyAlignment="1" applyProtection="1">
      <alignment horizontal="center" vertical="center"/>
      <protection/>
    </xf>
    <xf numFmtId="1" fontId="209" fillId="127" borderId="572" xfId="0" applyNumberFormat="1" applyFont="1" applyFill="1" applyBorder="1" applyAlignment="1" applyProtection="1">
      <alignment horizontal="center"/>
      <protection/>
    </xf>
    <xf numFmtId="1" fontId="199" fillId="127" borderId="572" xfId="0" applyNumberFormat="1" applyFont="1" applyFill="1" applyBorder="1" applyAlignment="1" applyProtection="1">
      <alignment horizontal="center"/>
      <protection/>
    </xf>
    <xf numFmtId="1" fontId="205" fillId="92" borderId="572" xfId="0" applyNumberFormat="1" applyFont="1" applyFill="1" applyBorder="1" applyAlignment="1" applyProtection="1">
      <alignment horizontal="center"/>
      <protection/>
    </xf>
    <xf numFmtId="0" fontId="1" fillId="60" borderId="576" xfId="0" applyFill="1" applyBorder="1" applyAlignment="1" applyProtection="1">
      <alignment horizontal="center"/>
      <protection locked="0"/>
    </xf>
    <xf numFmtId="1" fontId="1" fillId="0" borderId="0" xfId="0" applyNumberFormat="1" applyBorder="1" applyAlignment="1">
      <alignment/>
    </xf>
    <xf numFmtId="49" fontId="1" fillId="0" borderId="0" xfId="0" applyNumberFormat="1" applyBorder="1" applyAlignment="1">
      <alignment horizontal="center"/>
    </xf>
    <xf numFmtId="0" fontId="1" fillId="0" borderId="0" xfId="0" applyBorder="1" applyAlignment="1" applyProtection="1">
      <alignment/>
      <protection locked="0"/>
    </xf>
    <xf numFmtId="49" fontId="1" fillId="0" borderId="0" xfId="0" applyNumberFormat="1" applyBorder="1" applyAlignment="1" applyProtection="1">
      <alignment horizontal="center"/>
      <protection/>
    </xf>
    <xf numFmtId="1" fontId="1" fillId="0" borderId="0" xfId="0" applyNumberFormat="1" applyBorder="1" applyAlignment="1" applyProtection="1">
      <alignment/>
      <protection/>
    </xf>
    <xf numFmtId="1" fontId="198" fillId="0" borderId="0" xfId="0" applyNumberFormat="1" applyFont="1" applyBorder="1" applyAlignment="1" applyProtection="1">
      <alignment horizontal="center"/>
      <protection/>
    </xf>
    <xf numFmtId="1" fontId="199" fillId="0" borderId="0" xfId="0" applyNumberFormat="1" applyFont="1" applyBorder="1" applyAlignment="1" applyProtection="1">
      <alignment horizontal="center"/>
      <protection/>
    </xf>
    <xf numFmtId="1" fontId="204" fillId="0" borderId="0" xfId="0" applyNumberFormat="1" applyFont="1" applyBorder="1" applyAlignment="1">
      <alignment horizontal="center"/>
    </xf>
    <xf numFmtId="1" fontId="1" fillId="0" borderId="0" xfId="0" applyNumberForma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1" fillId="0" borderId="0" xfId="0" applyNumberFormat="1" applyAlignment="1">
      <alignment/>
    </xf>
    <xf numFmtId="49" fontId="1" fillId="0" borderId="0" xfId="0" applyNumberFormat="1" applyAlignment="1">
      <alignment horizontal="center"/>
    </xf>
    <xf numFmtId="49" fontId="1" fillId="0" borderId="0" xfId="0" applyNumberFormat="1" applyAlignment="1" applyProtection="1">
      <alignment horizontal="center"/>
      <protection/>
    </xf>
    <xf numFmtId="1" fontId="1" fillId="0" borderId="0" xfId="0" applyNumberFormat="1" applyAlignment="1" applyProtection="1">
      <alignment/>
      <protection/>
    </xf>
    <xf numFmtId="1" fontId="198" fillId="0" borderId="0" xfId="0" applyNumberFormat="1" applyFont="1" applyAlignment="1" applyProtection="1">
      <alignment horizontal="center"/>
      <protection/>
    </xf>
    <xf numFmtId="1" fontId="199" fillId="0" borderId="0" xfId="0" applyNumberFormat="1" applyFont="1" applyAlignment="1" applyProtection="1">
      <alignment horizontal="center"/>
      <protection/>
    </xf>
    <xf numFmtId="1" fontId="204" fillId="0" borderId="0" xfId="0" applyNumberFormat="1" applyFont="1" applyBorder="1" applyAlignment="1">
      <alignment horizontal="center"/>
    </xf>
    <xf numFmtId="1" fontId="1" fillId="0" borderId="0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0" fontId="82" fillId="159" borderId="312" xfId="0" applyFont="1" applyFill="1" applyBorder="1" applyAlignment="1" applyProtection="1">
      <alignment/>
      <protection/>
    </xf>
    <xf numFmtId="0" fontId="1" fillId="159" borderId="313" xfId="0" applyFill="1" applyBorder="1" applyAlignment="1" applyProtection="1">
      <alignment horizontal="center"/>
      <protection/>
    </xf>
    <xf numFmtId="0" fontId="1" fillId="159" borderId="577" xfId="0" applyFill="1" applyBorder="1" applyAlignment="1" applyProtection="1">
      <alignment horizontal="center"/>
      <protection/>
    </xf>
    <xf numFmtId="1" fontId="211" fillId="165" borderId="578" xfId="0" applyNumberFormat="1" applyFont="1" applyFill="1" applyBorder="1" applyAlignment="1" applyProtection="1">
      <alignment horizontal="left"/>
      <protection/>
    </xf>
    <xf numFmtId="49" fontId="211" fillId="165" borderId="525" xfId="0" applyNumberFormat="1" applyFont="1" applyFill="1" applyBorder="1" applyAlignment="1" applyProtection="1">
      <alignment horizontal="left"/>
      <protection/>
    </xf>
    <xf numFmtId="1" fontId="211" fillId="165" borderId="525" xfId="0" applyNumberFormat="1" applyFont="1" applyFill="1" applyBorder="1" applyAlignment="1" applyProtection="1">
      <alignment horizontal="left"/>
      <protection/>
    </xf>
    <xf numFmtId="1" fontId="211" fillId="165" borderId="526" xfId="0" applyNumberFormat="1" applyFont="1" applyFill="1" applyBorder="1" applyAlignment="1" applyProtection="1">
      <alignment horizontal="left"/>
      <protection/>
    </xf>
    <xf numFmtId="1" fontId="211" fillId="165" borderId="525" xfId="0" applyNumberFormat="1" applyFont="1" applyFill="1" applyBorder="1" applyAlignment="1" applyProtection="1">
      <alignment horizontal="center"/>
      <protection/>
    </xf>
    <xf numFmtId="1" fontId="212" fillId="165" borderId="525" xfId="0" applyNumberFormat="1" applyFont="1" applyFill="1" applyBorder="1" applyAlignment="1" applyProtection="1">
      <alignment horizontal="center"/>
      <protection/>
    </xf>
    <xf numFmtId="1" fontId="212" fillId="165" borderId="527" xfId="0" applyNumberFormat="1" applyFont="1" applyFill="1" applyBorder="1" applyAlignment="1" applyProtection="1">
      <alignment horizontal="center"/>
      <protection/>
    </xf>
    <xf numFmtId="1" fontId="42" fillId="36" borderId="308" xfId="0" applyNumberFormat="1" applyFont="1" applyFill="1" applyBorder="1" applyAlignment="1" applyProtection="1">
      <alignment/>
      <protection/>
    </xf>
    <xf numFmtId="1" fontId="38" fillId="135" borderId="579" xfId="0" applyNumberFormat="1" applyFont="1" applyFill="1" applyBorder="1" applyAlignment="1" applyProtection="1">
      <alignment/>
      <protection/>
    </xf>
    <xf numFmtId="0" fontId="38" fillId="62" borderId="579" xfId="0" applyFont="1" applyFill="1" applyBorder="1" applyAlignment="1" applyProtection="1">
      <alignment horizontal="left"/>
      <protection/>
    </xf>
    <xf numFmtId="0" fontId="1" fillId="62" borderId="580" xfId="0" applyFont="1" applyFill="1" applyBorder="1" applyAlignment="1" applyProtection="1">
      <alignment horizontal="center"/>
      <protection/>
    </xf>
    <xf numFmtId="1" fontId="38" fillId="160" borderId="193" xfId="0" applyNumberFormat="1" applyFont="1" applyFill="1" applyBorder="1" applyAlignment="1" applyProtection="1">
      <alignment/>
      <protection/>
    </xf>
    <xf numFmtId="1" fontId="38" fillId="79" borderId="528" xfId="0" applyNumberFormat="1" applyFont="1" applyFill="1" applyBorder="1" applyAlignment="1" applyProtection="1">
      <alignment/>
      <protection/>
    </xf>
    <xf numFmtId="1" fontId="42" fillId="36" borderId="386" xfId="0" applyNumberFormat="1" applyFont="1" applyFill="1" applyBorder="1" applyAlignment="1" applyProtection="1">
      <alignment/>
      <protection/>
    </xf>
    <xf numFmtId="1" fontId="38" fillId="79" borderId="529" xfId="0" applyNumberFormat="1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212" fillId="161" borderId="99" xfId="0" applyFont="1" applyFill="1" applyBorder="1" applyAlignment="1" applyProtection="1">
      <alignment horizontal="center" vertical="center"/>
      <protection/>
    </xf>
    <xf numFmtId="1" fontId="38" fillId="135" borderId="0" xfId="0" applyNumberFormat="1" applyFont="1" applyFill="1" applyBorder="1" applyAlignment="1" applyProtection="1">
      <alignment/>
      <protection/>
    </xf>
    <xf numFmtId="1" fontId="38" fillId="127" borderId="99" xfId="0" applyNumberFormat="1" applyFont="1" applyFill="1" applyBorder="1" applyAlignment="1" applyProtection="1">
      <alignment/>
      <protection/>
    </xf>
    <xf numFmtId="0" fontId="204" fillId="166" borderId="532" xfId="0" applyFont="1" applyFill="1" applyBorder="1" applyAlignment="1" applyProtection="1">
      <alignment horizontal="center" vertical="center"/>
      <protection/>
    </xf>
    <xf numFmtId="0" fontId="173" fillId="79" borderId="533" xfId="0" applyFont="1" applyFill="1" applyBorder="1" applyAlignment="1" applyProtection="1">
      <alignment/>
      <protection/>
    </xf>
    <xf numFmtId="0" fontId="15" fillId="79" borderId="0" xfId="0" applyFont="1" applyFill="1" applyBorder="1" applyAlignment="1" applyProtection="1">
      <alignment horizontal="center"/>
      <protection/>
    </xf>
    <xf numFmtId="0" fontId="212" fillId="161" borderId="202" xfId="0" applyFont="1" applyFill="1" applyBorder="1" applyAlignment="1" applyProtection="1">
      <alignment horizontal="center" vertical="center"/>
      <protection/>
    </xf>
    <xf numFmtId="0" fontId="38" fillId="79" borderId="534" xfId="0" applyFont="1" applyFill="1" applyBorder="1" applyAlignment="1" applyProtection="1">
      <alignment horizontal="center"/>
      <protection/>
    </xf>
    <xf numFmtId="0" fontId="15" fillId="36" borderId="384" xfId="0" applyFont="1" applyFill="1" applyBorder="1" applyAlignment="1" applyProtection="1">
      <alignment horizontal="center"/>
      <protection/>
    </xf>
    <xf numFmtId="1" fontId="15" fillId="161" borderId="581" xfId="0" applyNumberFormat="1" applyFont="1" applyFill="1" applyBorder="1" applyAlignment="1" applyProtection="1">
      <alignment horizontal="center" vertical="center"/>
      <protection locked="0"/>
    </xf>
    <xf numFmtId="0" fontId="1" fillId="79" borderId="128" xfId="0" applyFont="1" applyFill="1" applyBorder="1" applyAlignment="1" applyProtection="1">
      <alignment horizontal="center"/>
      <protection locked="0"/>
    </xf>
    <xf numFmtId="1" fontId="206" fillId="164" borderId="582" xfId="0" applyNumberFormat="1" applyFont="1" applyFill="1" applyBorder="1" applyAlignment="1" applyProtection="1">
      <alignment horizontal="center" vertical="center"/>
      <protection locked="0"/>
    </xf>
    <xf numFmtId="1" fontId="38" fillId="166" borderId="561" xfId="0" applyNumberFormat="1" applyFont="1" applyFill="1" applyBorder="1" applyAlignment="1" applyProtection="1">
      <alignment horizontal="center" vertical="center"/>
      <protection locked="0"/>
    </xf>
    <xf numFmtId="1" fontId="212" fillId="161" borderId="548" xfId="0" applyNumberFormat="1" applyFont="1" applyFill="1" applyBorder="1" applyAlignment="1" applyProtection="1">
      <alignment horizontal="center" vertical="center"/>
      <protection locked="0"/>
    </xf>
    <xf numFmtId="0" fontId="15" fillId="36" borderId="544" xfId="0" applyFont="1" applyFill="1" applyBorder="1" applyAlignment="1" applyProtection="1">
      <alignment horizontal="center"/>
      <protection/>
    </xf>
    <xf numFmtId="1" fontId="15" fillId="161" borderId="583" xfId="0" applyNumberFormat="1" applyFont="1" applyFill="1" applyBorder="1" applyAlignment="1" applyProtection="1">
      <alignment horizontal="center" vertical="center"/>
      <protection locked="0"/>
    </xf>
    <xf numFmtId="0" fontId="1" fillId="79" borderId="0" xfId="0" applyFont="1" applyFill="1" applyBorder="1" applyAlignment="1" applyProtection="1">
      <alignment horizontal="center"/>
      <protection locked="0"/>
    </xf>
    <xf numFmtId="1" fontId="206" fillId="164" borderId="584" xfId="0" applyNumberFormat="1" applyFont="1" applyFill="1" applyBorder="1" applyAlignment="1" applyProtection="1">
      <alignment horizontal="center" vertical="center"/>
      <protection locked="0"/>
    </xf>
    <xf numFmtId="1" fontId="38" fillId="166" borderId="540" xfId="0" applyNumberFormat="1" applyFont="1" applyFill="1" applyBorder="1" applyAlignment="1" applyProtection="1">
      <alignment horizontal="center" vertical="center"/>
      <protection locked="0"/>
    </xf>
    <xf numFmtId="1" fontId="212" fillId="161" borderId="543" xfId="0" applyNumberFormat="1" applyFont="1" applyFill="1" applyBorder="1" applyAlignment="1" applyProtection="1">
      <alignment horizontal="center" vertical="center"/>
      <protection locked="0"/>
    </xf>
    <xf numFmtId="1" fontId="15" fillId="161" borderId="585" xfId="0" applyNumberFormat="1" applyFont="1" applyFill="1" applyBorder="1" applyAlignment="1" applyProtection="1">
      <alignment horizontal="center" vertical="center"/>
      <protection locked="0"/>
    </xf>
    <xf numFmtId="0" fontId="1" fillId="79" borderId="0" xfId="0" applyFont="1" applyFill="1" applyBorder="1" applyAlignment="1" applyProtection="1">
      <alignment horizontal="center"/>
      <protection locked="0"/>
    </xf>
    <xf numFmtId="1" fontId="206" fillId="164" borderId="586" xfId="0" applyNumberFormat="1" applyFont="1" applyFill="1" applyBorder="1" applyAlignment="1" applyProtection="1">
      <alignment horizontal="center" vertical="center"/>
      <protection locked="0"/>
    </xf>
    <xf numFmtId="1" fontId="38" fillId="166" borderId="549" xfId="0" applyNumberFormat="1" applyFont="1" applyFill="1" applyBorder="1" applyAlignment="1" applyProtection="1">
      <alignment horizontal="center" vertical="center"/>
      <protection locked="0"/>
    </xf>
    <xf numFmtId="1" fontId="212" fillId="161" borderId="555" xfId="0" applyNumberFormat="1" applyFont="1" applyFill="1" applyBorder="1" applyAlignment="1" applyProtection="1">
      <alignment horizontal="center" vertical="center"/>
      <protection locked="0"/>
    </xf>
    <xf numFmtId="1" fontId="15" fillId="161" borderId="587" xfId="0" applyNumberFormat="1" applyFont="1" applyFill="1" applyBorder="1" applyAlignment="1" applyProtection="1">
      <alignment horizontal="center" vertical="center"/>
      <protection locked="0"/>
    </xf>
    <xf numFmtId="0" fontId="1" fillId="79" borderId="0" xfId="0" applyFont="1" applyFill="1" applyBorder="1" applyAlignment="1" applyProtection="1">
      <alignment horizontal="center"/>
      <protection locked="0"/>
    </xf>
    <xf numFmtId="1" fontId="206" fillId="164" borderId="588" xfId="0" applyNumberFormat="1" applyFont="1" applyFill="1" applyBorder="1" applyAlignment="1" applyProtection="1">
      <alignment horizontal="center" vertical="center"/>
      <protection locked="0"/>
    </xf>
    <xf numFmtId="1" fontId="212" fillId="161" borderId="560" xfId="0" applyNumberFormat="1" applyFont="1" applyFill="1" applyBorder="1" applyAlignment="1" applyProtection="1">
      <alignment horizontal="center" vertical="center"/>
      <protection locked="0"/>
    </xf>
    <xf numFmtId="1" fontId="15" fillId="161" borderId="589" xfId="0" applyNumberFormat="1" applyFont="1" applyFill="1" applyBorder="1" applyAlignment="1" applyProtection="1">
      <alignment horizontal="center" vertical="center"/>
      <protection locked="0"/>
    </xf>
    <xf numFmtId="0" fontId="1" fillId="79" borderId="132" xfId="0" applyFont="1" applyFill="1" applyBorder="1" applyAlignment="1" applyProtection="1">
      <alignment horizontal="center"/>
      <protection locked="0"/>
    </xf>
    <xf numFmtId="1" fontId="206" fillId="164" borderId="590" xfId="0" applyNumberFormat="1" applyFont="1" applyFill="1" applyBorder="1" applyAlignment="1" applyProtection="1">
      <alignment horizontal="center" vertical="center"/>
      <protection locked="0"/>
    </xf>
    <xf numFmtId="1" fontId="212" fillId="161" borderId="539" xfId="0" applyNumberFormat="1" applyFont="1" applyFill="1" applyBorder="1" applyAlignment="1" applyProtection="1">
      <alignment horizontal="center" vertical="center"/>
      <protection locked="0"/>
    </xf>
    <xf numFmtId="1" fontId="15" fillId="161" borderId="591" xfId="0" applyNumberFormat="1" applyFont="1" applyFill="1" applyBorder="1" applyAlignment="1" applyProtection="1">
      <alignment horizontal="center" vertical="center"/>
      <protection locked="0"/>
    </xf>
    <xf numFmtId="1" fontId="1" fillId="135" borderId="592" xfId="0" applyNumberFormat="1" applyFill="1" applyBorder="1" applyAlignment="1" applyProtection="1">
      <alignment horizontal="center"/>
      <protection locked="0"/>
    </xf>
    <xf numFmtId="0" fontId="1" fillId="62" borderId="593" xfId="0" applyFont="1" applyFill="1" applyBorder="1" applyAlignment="1" applyProtection="1">
      <alignment horizontal="center"/>
      <protection locked="0"/>
    </xf>
    <xf numFmtId="0" fontId="1" fillId="62" borderId="594" xfId="0" applyFont="1" applyFill="1" applyBorder="1" applyAlignment="1" applyProtection="1">
      <alignment horizontal="center"/>
      <protection locked="0"/>
    </xf>
    <xf numFmtId="0" fontId="1" fillId="79" borderId="595" xfId="0" applyFont="1" applyFill="1" applyBorder="1" applyAlignment="1" applyProtection="1">
      <alignment horizontal="center"/>
      <protection locked="0"/>
    </xf>
    <xf numFmtId="1" fontId="206" fillId="164" borderId="596" xfId="0" applyNumberFormat="1" applyFont="1" applyFill="1" applyBorder="1" applyAlignment="1" applyProtection="1">
      <alignment horizontal="center" vertical="center"/>
      <protection locked="0"/>
    </xf>
    <xf numFmtId="1" fontId="38" fillId="166" borderId="571" xfId="0" applyNumberFormat="1" applyFont="1" applyFill="1" applyBorder="1" applyAlignment="1" applyProtection="1">
      <alignment horizontal="center" vertical="center"/>
      <protection locked="0"/>
    </xf>
    <xf numFmtId="1" fontId="212" fillId="161" borderId="57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198" fillId="0" borderId="0" xfId="0" applyNumberFormat="1" applyFont="1" applyAlignment="1" applyProtection="1">
      <alignment horizontal="center"/>
      <protection/>
    </xf>
    <xf numFmtId="1" fontId="199" fillId="0" borderId="0" xfId="0" applyNumberFormat="1" applyFont="1" applyAlignment="1" applyProtection="1">
      <alignment horizontal="center"/>
      <protection/>
    </xf>
    <xf numFmtId="1" fontId="21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08" fillId="0" borderId="0" xfId="0" applyFont="1" applyAlignment="1">
      <alignment horizontal="center"/>
    </xf>
    <xf numFmtId="49" fontId="211" fillId="79" borderId="525" xfId="0" applyNumberFormat="1" applyFont="1" applyFill="1" applyBorder="1" applyAlignment="1" applyProtection="1">
      <alignment horizontal="left"/>
      <protection/>
    </xf>
    <xf numFmtId="1" fontId="211" fillId="79" borderId="525" xfId="0" applyNumberFormat="1" applyFont="1" applyFill="1" applyBorder="1" applyAlignment="1" applyProtection="1">
      <alignment horizontal="left"/>
      <protection/>
    </xf>
    <xf numFmtId="1" fontId="211" fillId="79" borderId="526" xfId="0" applyNumberFormat="1" applyFont="1" applyFill="1" applyBorder="1" applyAlignment="1" applyProtection="1">
      <alignment horizontal="left"/>
      <protection/>
    </xf>
    <xf numFmtId="1" fontId="211" fillId="79" borderId="525" xfId="0" applyNumberFormat="1" applyFont="1" applyFill="1" applyBorder="1" applyAlignment="1" applyProtection="1">
      <alignment horizontal="center"/>
      <protection/>
    </xf>
    <xf numFmtId="1" fontId="212" fillId="79" borderId="525" xfId="0" applyNumberFormat="1" applyFont="1" applyFill="1" applyBorder="1" applyAlignment="1" applyProtection="1">
      <alignment horizontal="center"/>
      <protection/>
    </xf>
    <xf numFmtId="1" fontId="212" fillId="79" borderId="527" xfId="0" applyNumberFormat="1" applyFont="1" applyFill="1" applyBorder="1" applyAlignment="1" applyProtection="1">
      <alignment horizontal="center"/>
      <protection/>
    </xf>
    <xf numFmtId="1" fontId="42" fillId="79" borderId="295" xfId="0" applyNumberFormat="1" applyFont="1" applyFill="1" applyBorder="1" applyAlignment="1" applyProtection="1">
      <alignment/>
      <protection/>
    </xf>
    <xf numFmtId="0" fontId="38" fillId="62" borderId="0" xfId="0" applyFont="1" applyFill="1" applyBorder="1" applyAlignment="1" applyProtection="1">
      <alignment horizontal="left"/>
      <protection/>
    </xf>
    <xf numFmtId="0" fontId="1" fillId="0" borderId="271" xfId="0" applyBorder="1" applyAlignment="1" applyProtection="1">
      <alignment/>
      <protection locked="0"/>
    </xf>
    <xf numFmtId="1" fontId="42" fillId="36" borderId="528" xfId="0" applyNumberFormat="1" applyFont="1" applyFill="1" applyBorder="1" applyAlignment="1" applyProtection="1">
      <alignment/>
      <protection/>
    </xf>
    <xf numFmtId="1" fontId="38" fillId="79" borderId="386" xfId="0" applyNumberFormat="1" applyFont="1" applyFill="1" applyBorder="1" applyAlignment="1" applyProtection="1">
      <alignment/>
      <protection/>
    </xf>
    <xf numFmtId="1" fontId="42" fillId="36" borderId="529" xfId="0" applyNumberFormat="1" applyFont="1" applyFill="1" applyBorder="1" applyAlignment="1" applyProtection="1">
      <alignment horizontal="center"/>
      <protection/>
    </xf>
    <xf numFmtId="0" fontId="214" fillId="73" borderId="0" xfId="0" applyFont="1" applyFill="1" applyBorder="1" applyAlignment="1" applyProtection="1">
      <alignment horizontal="center"/>
      <protection/>
    </xf>
    <xf numFmtId="0" fontId="214" fillId="73" borderId="530" xfId="0" applyFont="1" applyFill="1" applyBorder="1" applyAlignment="1" applyProtection="1">
      <alignment horizontal="center"/>
      <protection/>
    </xf>
    <xf numFmtId="0" fontId="212" fillId="166" borderId="99" xfId="0" applyFont="1" applyFill="1" applyBorder="1" applyAlignment="1" applyProtection="1">
      <alignment horizontal="center" vertical="center"/>
      <protection/>
    </xf>
    <xf numFmtId="0" fontId="212" fillId="161" borderId="532" xfId="0" applyFont="1" applyFill="1" applyBorder="1" applyAlignment="1" applyProtection="1">
      <alignment horizontal="center" vertical="center"/>
      <protection/>
    </xf>
    <xf numFmtId="0" fontId="204" fillId="166" borderId="202" xfId="0" applyFont="1" applyFill="1" applyBorder="1" applyAlignment="1" applyProtection="1">
      <alignment horizontal="center" vertical="center"/>
      <protection/>
    </xf>
    <xf numFmtId="0" fontId="1" fillId="79" borderId="0" xfId="0" applyFont="1" applyFill="1" applyBorder="1" applyAlignment="1" applyProtection="1">
      <alignment horizontal="center"/>
      <protection/>
    </xf>
    <xf numFmtId="0" fontId="42" fillId="36" borderId="534" xfId="0" applyFont="1" applyFill="1" applyBorder="1" applyAlignment="1" applyProtection="1">
      <alignment horizontal="center"/>
      <protection/>
    </xf>
    <xf numFmtId="0" fontId="214" fillId="73" borderId="384" xfId="0" applyFont="1" applyFill="1" applyBorder="1" applyAlignment="1" applyProtection="1">
      <alignment horizontal="center"/>
      <protection/>
    </xf>
    <xf numFmtId="0" fontId="214" fillId="73" borderId="536" xfId="0" applyFont="1" applyFill="1" applyBorder="1" applyAlignment="1" applyProtection="1">
      <alignment horizontal="center"/>
      <protection/>
    </xf>
    <xf numFmtId="1" fontId="15" fillId="166" borderId="546" xfId="0" applyNumberFormat="1" applyFont="1" applyFill="1" applyBorder="1" applyAlignment="1" applyProtection="1">
      <alignment horizontal="center" vertical="center"/>
      <protection locked="0"/>
    </xf>
    <xf numFmtId="0" fontId="15" fillId="36" borderId="128" xfId="0" applyFont="1" applyFill="1" applyBorder="1" applyAlignment="1" applyProtection="1">
      <alignment horizontal="center"/>
      <protection locked="0"/>
    </xf>
    <xf numFmtId="1" fontId="42" fillId="161" borderId="561" xfId="0" applyNumberFormat="1" applyFont="1" applyFill="1" applyBorder="1" applyAlignment="1" applyProtection="1">
      <alignment horizontal="center" vertical="center"/>
      <protection locked="0"/>
    </xf>
    <xf numFmtId="1" fontId="204" fillId="166" borderId="548" xfId="0" applyNumberFormat="1" applyFont="1" applyFill="1" applyBorder="1" applyAlignment="1" applyProtection="1">
      <alignment horizontal="center" vertical="center"/>
      <protection locked="0"/>
    </xf>
    <xf numFmtId="0" fontId="15" fillId="73" borderId="552" xfId="0" applyFont="1" applyFill="1" applyBorder="1" applyAlignment="1" applyProtection="1">
      <alignment horizontal="center"/>
      <protection/>
    </xf>
    <xf numFmtId="0" fontId="214" fillId="0" borderId="0" xfId="0" applyFont="1" applyAlignment="1">
      <alignment/>
    </xf>
    <xf numFmtId="1" fontId="15" fillId="166" borderId="541" xfId="0" applyNumberFormat="1" applyFont="1" applyFill="1" applyBorder="1" applyAlignment="1" applyProtection="1">
      <alignment horizontal="center" vertical="center"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0" fontId="1" fillId="0" borderId="286" xfId="0" applyFont="1" applyBorder="1" applyAlignment="1" applyProtection="1">
      <alignment/>
      <protection locked="0"/>
    </xf>
    <xf numFmtId="1" fontId="42" fillId="161" borderId="540" xfId="0" applyNumberFormat="1" applyFont="1" applyFill="1" applyBorder="1" applyAlignment="1" applyProtection="1">
      <alignment horizontal="center" vertical="center"/>
      <protection locked="0"/>
    </xf>
    <xf numFmtId="1" fontId="204" fillId="166" borderId="543" xfId="0" applyNumberFormat="1" applyFont="1" applyFill="1" applyBorder="1" applyAlignment="1" applyProtection="1">
      <alignment horizontal="center" vertical="center"/>
      <protection locked="0"/>
    </xf>
    <xf numFmtId="0" fontId="15" fillId="73" borderId="544" xfId="0" applyFont="1" applyFill="1" applyBorder="1" applyAlignment="1" applyProtection="1">
      <alignment horizontal="center"/>
      <protection/>
    </xf>
    <xf numFmtId="1" fontId="15" fillId="166" borderId="556" xfId="0" applyNumberFormat="1" applyFont="1" applyFill="1" applyBorder="1" applyAlignment="1" applyProtection="1">
      <alignment horizontal="center" vertical="center"/>
      <protection locked="0"/>
    </xf>
    <xf numFmtId="0" fontId="15" fillId="36" borderId="0" xfId="0" applyFont="1" applyFill="1" applyAlignment="1" applyProtection="1">
      <alignment horizontal="center"/>
      <protection locked="0"/>
    </xf>
    <xf numFmtId="1" fontId="42" fillId="161" borderId="549" xfId="0" applyNumberFormat="1" applyFont="1" applyFill="1" applyBorder="1" applyAlignment="1" applyProtection="1">
      <alignment horizontal="center" vertical="center"/>
      <protection locked="0"/>
    </xf>
    <xf numFmtId="1" fontId="204" fillId="166" borderId="555" xfId="0" applyNumberFormat="1" applyFont="1" applyFill="1" applyBorder="1" applyAlignment="1" applyProtection="1">
      <alignment horizontal="center" vertical="center"/>
      <protection locked="0"/>
    </xf>
    <xf numFmtId="1" fontId="15" fillId="166" borderId="551" xfId="0" applyNumberFormat="1" applyFont="1" applyFill="1" applyBorder="1" applyAlignment="1" applyProtection="1">
      <alignment horizontal="center" vertical="center"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1" fontId="204" fillId="166" borderId="560" xfId="0" applyNumberFormat="1" applyFont="1" applyFill="1" applyBorder="1" applyAlignment="1" applyProtection="1">
      <alignment horizontal="center" vertical="center"/>
      <protection locked="0"/>
    </xf>
    <xf numFmtId="1" fontId="15" fillId="166" borderId="537" xfId="0" applyNumberFormat="1" applyFont="1" applyFill="1" applyBorder="1" applyAlignment="1" applyProtection="1">
      <alignment horizontal="center" vertical="center"/>
      <protection locked="0"/>
    </xf>
    <xf numFmtId="0" fontId="15" fillId="36" borderId="132" xfId="0" applyFont="1" applyFill="1" applyBorder="1" applyAlignment="1" applyProtection="1">
      <alignment horizontal="center"/>
      <protection locked="0"/>
    </xf>
    <xf numFmtId="1" fontId="204" fillId="166" borderId="539" xfId="0" applyNumberFormat="1" applyFont="1" applyFill="1" applyBorder="1" applyAlignment="1" applyProtection="1">
      <alignment horizontal="center" vertical="center"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0" fontId="15" fillId="36" borderId="189" xfId="0" applyFont="1" applyFill="1" applyBorder="1" applyAlignment="1" applyProtection="1">
      <alignment horizontal="center"/>
      <protection locked="0"/>
    </xf>
    <xf numFmtId="1" fontId="42" fillId="161" borderId="571" xfId="0" applyNumberFormat="1" applyFont="1" applyFill="1" applyBorder="1" applyAlignment="1" applyProtection="1">
      <alignment horizontal="center" vertical="center"/>
      <protection locked="0"/>
    </xf>
    <xf numFmtId="1" fontId="204" fillId="166" borderId="574" xfId="0" applyNumberFormat="1" applyFont="1" applyFill="1" applyBorder="1" applyAlignment="1" applyProtection="1">
      <alignment horizontal="center" vertical="center"/>
      <protection locked="0"/>
    </xf>
    <xf numFmtId="49" fontId="215" fillId="73" borderId="525" xfId="0" applyNumberFormat="1" applyFont="1" applyFill="1" applyBorder="1" applyAlignment="1" applyProtection="1">
      <alignment horizontal="left"/>
      <protection/>
    </xf>
    <xf numFmtId="1" fontId="215" fillId="73" borderId="525" xfId="0" applyNumberFormat="1" applyFont="1" applyFill="1" applyBorder="1" applyAlignment="1" applyProtection="1">
      <alignment horizontal="left"/>
      <protection/>
    </xf>
    <xf numFmtId="1" fontId="215" fillId="73" borderId="526" xfId="0" applyNumberFormat="1" applyFont="1" applyFill="1" applyBorder="1" applyAlignment="1" applyProtection="1">
      <alignment horizontal="left"/>
      <protection/>
    </xf>
    <xf numFmtId="1" fontId="215" fillId="73" borderId="525" xfId="0" applyNumberFormat="1" applyFont="1" applyFill="1" applyBorder="1" applyAlignment="1" applyProtection="1">
      <alignment horizontal="center"/>
      <protection/>
    </xf>
    <xf numFmtId="1" fontId="204" fillId="73" borderId="525" xfId="0" applyNumberFormat="1" applyFont="1" applyFill="1" applyBorder="1" applyAlignment="1" applyProtection="1">
      <alignment horizontal="center"/>
      <protection/>
    </xf>
    <xf numFmtId="1" fontId="204" fillId="73" borderId="527" xfId="0" applyNumberFormat="1" applyFont="1" applyFill="1" applyBorder="1" applyAlignment="1" applyProtection="1">
      <alignment horizontal="center"/>
      <protection/>
    </xf>
    <xf numFmtId="0" fontId="204" fillId="166" borderId="99" xfId="0" applyFont="1" applyFill="1" applyBorder="1" applyAlignment="1" applyProtection="1">
      <alignment horizontal="center" vertical="center"/>
      <protection/>
    </xf>
    <xf numFmtId="1" fontId="1" fillId="166" borderId="546" xfId="0" applyNumberFormat="1" applyFont="1" applyFill="1" applyBorder="1" applyAlignment="1" applyProtection="1">
      <alignment horizontal="center" vertical="center"/>
      <protection locked="0"/>
    </xf>
    <xf numFmtId="1" fontId="1" fillId="166" borderId="541" xfId="0" applyNumberFormat="1" applyFont="1" applyFill="1" applyBorder="1" applyAlignment="1" applyProtection="1">
      <alignment horizontal="center" vertical="center"/>
      <protection locked="0"/>
    </xf>
    <xf numFmtId="1" fontId="1" fillId="166" borderId="556" xfId="0" applyNumberFormat="1" applyFont="1" applyFill="1" applyBorder="1" applyAlignment="1" applyProtection="1">
      <alignment horizontal="center" vertical="center"/>
      <protection locked="0"/>
    </xf>
    <xf numFmtId="1" fontId="1" fillId="166" borderId="551" xfId="0" applyNumberFormat="1" applyFont="1" applyFill="1" applyBorder="1" applyAlignment="1" applyProtection="1">
      <alignment horizontal="center" vertical="center"/>
      <protection locked="0"/>
    </xf>
    <xf numFmtId="1" fontId="1" fillId="166" borderId="537" xfId="0" applyNumberFormat="1" applyFont="1" applyFill="1" applyBorder="1" applyAlignment="1" applyProtection="1">
      <alignment horizontal="center" vertical="center"/>
      <protection locked="0"/>
    </xf>
    <xf numFmtId="1" fontId="77" fillId="73" borderId="525" xfId="0" applyNumberFormat="1" applyFont="1" applyFill="1" applyBorder="1" applyAlignment="1" applyProtection="1">
      <alignment horizontal="center"/>
      <protection/>
    </xf>
    <xf numFmtId="0" fontId="1" fillId="0" borderId="271" xfId="0" applyFont="1" applyBorder="1" applyAlignment="1" applyProtection="1">
      <alignment/>
      <protection locked="0"/>
    </xf>
    <xf numFmtId="0" fontId="3" fillId="110" borderId="597" xfId="0" applyFont="1" applyFill="1" applyBorder="1" applyAlignment="1">
      <alignment horizontal="center" vertical="center"/>
    </xf>
    <xf numFmtId="0" fontId="0" fillId="0" borderId="598" xfId="0" applyBorder="1" applyAlignment="1">
      <alignment horizontal="center" vertical="center"/>
    </xf>
    <xf numFmtId="0" fontId="3" fillId="110" borderId="358" xfId="0" applyFont="1" applyFill="1" applyBorder="1" applyAlignment="1">
      <alignment horizontal="center" vertical="center"/>
    </xf>
    <xf numFmtId="0" fontId="0" fillId="0" borderId="599" xfId="0" applyBorder="1" applyAlignment="1">
      <alignment horizontal="center" vertical="center"/>
    </xf>
    <xf numFmtId="0" fontId="3" fillId="110" borderId="600" xfId="0" applyFont="1" applyFill="1" applyBorder="1" applyAlignment="1">
      <alignment horizontal="center" vertical="center"/>
    </xf>
    <xf numFmtId="0" fontId="0" fillId="0" borderId="601" xfId="0" applyBorder="1" applyAlignment="1">
      <alignment horizontal="center" vertical="center"/>
    </xf>
    <xf numFmtId="0" fontId="3" fillId="110" borderId="602" xfId="0" applyFont="1" applyFill="1" applyBorder="1" applyAlignment="1">
      <alignment horizontal="center" vertical="center"/>
    </xf>
    <xf numFmtId="0" fontId="0" fillId="0" borderId="363" xfId="0" applyBorder="1" applyAlignment="1">
      <alignment horizontal="center" vertical="center"/>
    </xf>
    <xf numFmtId="0" fontId="77" fillId="11" borderId="180" xfId="0" applyFont="1" applyFill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3" xfId="0" applyBorder="1" applyAlignment="1">
      <alignment horizontal="center" vertical="center"/>
    </xf>
    <xf numFmtId="0" fontId="77" fillId="11" borderId="180" xfId="0" applyFont="1" applyBorder="1" applyAlignment="1">
      <alignment horizontal="center" vertical="center"/>
    </xf>
    <xf numFmtId="0" fontId="0" fillId="0" borderId="4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3" xfId="0" applyBorder="1" applyAlignment="1">
      <alignment horizontal="center" vertical="center"/>
    </xf>
    <xf numFmtId="0" fontId="83" fillId="21" borderId="182" xfId="0" applyFont="1" applyBorder="1" applyAlignment="1">
      <alignment horizontal="center" vertical="center"/>
    </xf>
    <xf numFmtId="0" fontId="0" fillId="0" borderId="604" xfId="0" applyBorder="1" applyAlignment="1">
      <alignment horizontal="center" vertical="center"/>
    </xf>
    <xf numFmtId="0" fontId="0" fillId="0" borderId="384" xfId="0" applyBorder="1" applyAlignment="1">
      <alignment horizontal="center" vertical="center"/>
    </xf>
    <xf numFmtId="0" fontId="0" fillId="0" borderId="298" xfId="0" applyBorder="1" applyAlignment="1">
      <alignment horizontal="center" vertical="center"/>
    </xf>
    <xf numFmtId="0" fontId="26" fillId="21" borderId="131" xfId="0" applyBorder="1" applyAlignment="1">
      <alignment horizontal="center"/>
    </xf>
    <xf numFmtId="0" fontId="26" fillId="21" borderId="132" xfId="0" applyBorder="1" applyAlignment="1">
      <alignment horizontal="center"/>
    </xf>
    <xf numFmtId="0" fontId="26" fillId="21" borderId="605" xfId="0" applyBorder="1" applyAlignment="1">
      <alignment horizontal="center"/>
    </xf>
    <xf numFmtId="0" fontId="26" fillId="21" borderId="606" xfId="0" applyBorder="1" applyAlignment="1">
      <alignment horizontal="center"/>
    </xf>
    <xf numFmtId="0" fontId="19" fillId="166" borderId="2" xfId="0" applyFill="1" applyAlignment="1">
      <alignment horizontal="center" vertical="center"/>
    </xf>
    <xf numFmtId="0" fontId="19" fillId="166" borderId="125" xfId="0" applyFill="1" applyBorder="1" applyAlignment="1">
      <alignment horizontal="center" vertical="center"/>
    </xf>
    <xf numFmtId="0" fontId="122" fillId="11" borderId="607" xfId="0" applyFont="1" applyBorder="1" applyAlignment="1">
      <alignment horizontal="center" vertical="center"/>
    </xf>
    <xf numFmtId="0" fontId="0" fillId="0" borderId="608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0" fillId="0" borderId="609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124" fillId="11" borderId="610" xfId="0" applyFont="1" applyBorder="1" applyAlignment="1">
      <alignment horizontal="center" vertical="center"/>
    </xf>
    <xf numFmtId="0" fontId="0" fillId="0" borderId="611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0" fillId="0" borderId="6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1" borderId="613" xfId="0" applyBorder="1" applyAlignment="1">
      <alignment horizontal="center"/>
    </xf>
    <xf numFmtId="0" fontId="26" fillId="21" borderId="452" xfId="0" applyBorder="1" applyAlignment="1">
      <alignment horizontal="center"/>
    </xf>
    <xf numFmtId="0" fontId="26" fillId="167" borderId="535" xfId="0" applyFont="1" applyBorder="1" applyAlignment="1">
      <alignment horizontal="center" vertical="center"/>
    </xf>
    <xf numFmtId="0" fontId="26" fillId="167" borderId="384" xfId="0" applyBorder="1" applyAlignment="1">
      <alignment horizontal="center" vertical="center"/>
    </xf>
    <xf numFmtId="0" fontId="19" fillId="4" borderId="440" xfId="0" applyBorder="1" applyAlignment="1">
      <alignment horizontal="center" vertical="center"/>
    </xf>
    <xf numFmtId="0" fontId="19" fillId="4" borderId="476" xfId="0" applyBorder="1" applyAlignment="1">
      <alignment horizontal="center" vertical="center"/>
    </xf>
    <xf numFmtId="0" fontId="0" fillId="0" borderId="476" xfId="0" applyBorder="1" applyAlignment="1">
      <alignment/>
    </xf>
    <xf numFmtId="0" fontId="0" fillId="0" borderId="38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00FF"/>
      <rgbColor rgb="0000CCFF"/>
      <rgbColor rgb="0000FF00"/>
      <rgbColor rgb="0000FFFF"/>
      <rgbColor rgb="00333333"/>
      <rgbColor rgb="00333399"/>
      <rgbColor rgb="003366FF"/>
      <rgbColor rgb="00339966"/>
      <rgbColor rgb="0033CCCC"/>
      <rgbColor rgb="00606060"/>
      <rgbColor rgb="007F7F7F"/>
      <rgbColor rgb="00800000"/>
      <rgbColor rgb="00CCCCFF"/>
      <rgbColor rgb="00808000"/>
      <rgbColor rgb="00808080"/>
      <rgbColor rgb="00969696"/>
      <rgbColor rgb="00993300"/>
      <rgbColor rgb="00993366"/>
      <rgbColor rgb="0099CC00"/>
      <rgbColor rgb="00C0C0C0"/>
      <rgbColor rgb="00CC99FF"/>
      <rgbColor rgb="00CCFFCC"/>
      <rgbColor rgb="00CCFFFF"/>
      <rgbColor rgb="00DDDDFF"/>
      <rgbColor rgb="00FF0000"/>
      <rgbColor rgb="00FF6600"/>
      <rgbColor rgb="00FF8080"/>
      <rgbColor rgb="00FF9900"/>
      <rgbColor rgb="00FFCC00"/>
      <rgbColor rgb="00FFCC99"/>
      <rgbColor rgb="00FFFDD9"/>
      <rgbColor rgb="00FFFF00"/>
      <rgbColor rgb="00FFFF99"/>
      <rgbColor rgb="00FFFFFF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0C0C0"/>
      <rgbColor rgb="00969696"/>
      <rgbColor rgb="00003366"/>
      <rgbColor rgb="00339966"/>
      <rgbColor rgb="00003300"/>
      <rgbColor rgb="00333300"/>
      <rgbColor rgb="00FF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B961"/>
  <sheetViews>
    <sheetView tabSelected="1" zoomScale="85" zoomScaleNormal="85" workbookViewId="0" topLeftCell="A1">
      <pane xSplit="1" ySplit="1" topLeftCell="B2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C2" sqref="C2"/>
    </sheetView>
  </sheetViews>
  <sheetFormatPr defaultColWidth="9.140625" defaultRowHeight="12.75"/>
  <cols>
    <col min="1" max="1" width="17.421875" style="1406" customWidth="1"/>
    <col min="2" max="2" width="12.28125" style="1406" customWidth="1"/>
    <col min="3" max="3" width="4.7109375" style="1459" customWidth="1"/>
    <col min="4" max="4" width="1.1484375" style="1115" customWidth="1"/>
    <col min="5" max="5" width="11.140625" style="1406" customWidth="1"/>
    <col min="6" max="6" width="4.7109375" style="1459" customWidth="1"/>
    <col min="7" max="7" width="1.1484375" style="1115" customWidth="1"/>
    <col min="8" max="8" width="11.57421875" style="1406" customWidth="1"/>
    <col min="9" max="9" width="4.7109375" style="1459" customWidth="1"/>
    <col min="10" max="10" width="4.28125" style="1073" customWidth="1"/>
    <col min="11" max="11" width="12.421875" style="1406" customWidth="1"/>
    <col min="12" max="12" width="4.7109375" style="1459" customWidth="1"/>
    <col min="13" max="13" width="1.1484375" style="1115" customWidth="1"/>
    <col min="14" max="14" width="13.57421875" style="1406" customWidth="1"/>
    <col min="15" max="15" width="4.7109375" style="1459" customWidth="1"/>
    <col min="16" max="16" width="1.1484375" style="1115" customWidth="1"/>
    <col min="17" max="17" width="14.28125" style="1406" customWidth="1"/>
    <col min="18" max="18" width="4.7109375" style="1459" customWidth="1"/>
    <col min="19" max="19" width="1.1484375" style="1115" customWidth="1"/>
    <col min="20" max="20" width="11.28125" style="1406" customWidth="1"/>
    <col min="21" max="21" width="4.7109375" style="1459" customWidth="1"/>
    <col min="22" max="22" width="1.1484375" style="1115" customWidth="1"/>
    <col min="23" max="23" width="11.57421875" style="1406" customWidth="1"/>
    <col min="24" max="24" width="4.7109375" style="1459" customWidth="1"/>
    <col min="25" max="26" width="1.1484375" style="1115" customWidth="1"/>
  </cols>
  <sheetData>
    <row r="1" spans="1:28" s="414" customFormat="1" ht="24.75" thickBot="1" thickTop="1">
      <c r="A1" s="1594" t="s">
        <v>29</v>
      </c>
      <c r="B1" s="1407" t="s">
        <v>644</v>
      </c>
      <c r="C1" s="1439"/>
      <c r="D1" s="1197"/>
      <c r="E1" s="1416" t="s">
        <v>38</v>
      </c>
      <c r="F1" s="1460"/>
      <c r="G1" s="1197"/>
      <c r="H1" s="1418" t="s">
        <v>39</v>
      </c>
      <c r="I1" s="1464"/>
      <c r="J1" s="1197"/>
      <c r="K1" s="1420" t="s">
        <v>92</v>
      </c>
      <c r="L1" s="1476"/>
      <c r="M1" s="1197"/>
      <c r="N1" s="1428" t="s">
        <v>30</v>
      </c>
      <c r="O1" s="1482"/>
      <c r="P1" s="1197"/>
      <c r="Q1" s="1432" t="s">
        <v>31</v>
      </c>
      <c r="R1" s="1486"/>
      <c r="S1" s="1199"/>
      <c r="T1" s="1437" t="s">
        <v>57</v>
      </c>
      <c r="U1" s="1491"/>
      <c r="V1" s="1198"/>
      <c r="W1" s="1434" t="s">
        <v>58</v>
      </c>
      <c r="X1" s="1489"/>
      <c r="Y1" s="1129"/>
      <c r="Z1" s="1110"/>
      <c r="AA1" s="822"/>
      <c r="AB1" s="822"/>
    </row>
    <row r="2" spans="1:24" s="1141" customFormat="1" ht="45.75" thickBot="1">
      <c r="A2" s="1383"/>
      <c r="B2" s="1383"/>
      <c r="C2" s="1440"/>
      <c r="E2" s="1383"/>
      <c r="F2" s="1440"/>
      <c r="H2" s="1383"/>
      <c r="I2" s="1440"/>
      <c r="J2" s="1136"/>
      <c r="K2" s="1421" t="s">
        <v>1409</v>
      </c>
      <c r="L2" s="1440"/>
      <c r="N2" s="1383"/>
      <c r="O2" s="1440"/>
      <c r="Q2" s="1383"/>
      <c r="R2" s="1440"/>
      <c r="T2" s="1383"/>
      <c r="U2" s="1440"/>
      <c r="W2" s="1383"/>
      <c r="X2" s="1440"/>
    </row>
    <row r="3" spans="1:28" s="288" customFormat="1" ht="19.5" thickBot="1" thickTop="1">
      <c r="A3" s="1384" t="s">
        <v>1395</v>
      </c>
      <c r="B3" s="1408">
        <v>110</v>
      </c>
      <c r="C3" s="1441"/>
      <c r="D3" s="1128"/>
      <c r="E3" s="1417">
        <v>40</v>
      </c>
      <c r="F3" s="1461"/>
      <c r="G3" s="1128"/>
      <c r="H3" s="1419">
        <v>40</v>
      </c>
      <c r="I3" s="1465"/>
      <c r="J3" s="1824"/>
      <c r="K3" s="1422">
        <v>70</v>
      </c>
      <c r="L3" s="1477"/>
      <c r="M3" s="1128"/>
      <c r="N3" s="1429">
        <v>50</v>
      </c>
      <c r="O3" s="1483"/>
      <c r="P3" s="1128"/>
      <c r="Q3" s="1433">
        <v>100</v>
      </c>
      <c r="R3" s="1487"/>
      <c r="S3" s="1127"/>
      <c r="T3" s="1438">
        <v>40</v>
      </c>
      <c r="U3" s="1492"/>
      <c r="V3" s="1129"/>
      <c r="W3" s="1435">
        <v>10</v>
      </c>
      <c r="X3" s="1490"/>
      <c r="Y3" s="1111"/>
      <c r="Z3" s="1111"/>
      <c r="AA3" s="1071"/>
      <c r="AB3" s="1071"/>
    </row>
    <row r="4" spans="1:28" s="6" customFormat="1" ht="15" thickBot="1">
      <c r="A4" s="1385" t="s">
        <v>1354</v>
      </c>
      <c r="B4" s="1133">
        <f>YSS!B15</f>
        <v>150</v>
      </c>
      <c r="C4" s="1442"/>
      <c r="D4" s="1132"/>
      <c r="E4" s="1086">
        <f>YSS!C15</f>
        <v>50</v>
      </c>
      <c r="F4" s="1462"/>
      <c r="G4" s="1112"/>
      <c r="H4" s="1123">
        <f>YSS!D15</f>
        <v>70</v>
      </c>
      <c r="I4" s="1466"/>
      <c r="J4" s="1892"/>
      <c r="K4" s="1210">
        <f>YSS!E15+70</f>
        <v>90</v>
      </c>
      <c r="L4" s="1462"/>
      <c r="M4" s="1112"/>
      <c r="N4" s="1899">
        <v>110</v>
      </c>
      <c r="O4" s="1900"/>
      <c r="P4" s="1132"/>
      <c r="Q4" s="1126">
        <v>100</v>
      </c>
      <c r="R4" s="1462"/>
      <c r="S4" s="1112"/>
      <c r="T4" s="1134">
        <v>60</v>
      </c>
      <c r="U4" s="1493"/>
      <c r="V4" s="1130"/>
      <c r="W4" s="1131">
        <v>20</v>
      </c>
      <c r="X4" s="1450"/>
      <c r="Y4" s="1132"/>
      <c r="Z4" s="1112"/>
      <c r="AA4" s="8"/>
      <c r="AB4" s="8"/>
    </row>
    <row r="5" spans="1:28" s="6" customFormat="1" ht="12.75">
      <c r="A5" s="1386" t="s">
        <v>32</v>
      </c>
      <c r="B5" s="1409" t="s">
        <v>1397</v>
      </c>
      <c r="C5" s="1443"/>
      <c r="D5" s="1132"/>
      <c r="E5" s="1409" t="s">
        <v>1397</v>
      </c>
      <c r="F5" s="1463">
        <v>10</v>
      </c>
      <c r="G5" s="1112"/>
      <c r="H5" s="1409" t="s">
        <v>1397</v>
      </c>
      <c r="I5" s="1467">
        <v>10</v>
      </c>
      <c r="J5" s="1825"/>
      <c r="K5" s="1409" t="s">
        <v>1397</v>
      </c>
      <c r="L5" s="1463"/>
      <c r="M5" s="1112"/>
      <c r="N5" s="1409" t="s">
        <v>1397</v>
      </c>
      <c r="O5" s="1444">
        <v>10</v>
      </c>
      <c r="P5" s="1112"/>
      <c r="Q5" s="1409" t="s">
        <v>1397</v>
      </c>
      <c r="R5" s="1463"/>
      <c r="S5" s="1112"/>
      <c r="T5" s="1409" t="s">
        <v>1397</v>
      </c>
      <c r="U5" s="1463"/>
      <c r="V5" s="1112"/>
      <c r="W5" s="1409" t="s">
        <v>1397</v>
      </c>
      <c r="X5" s="1463"/>
      <c r="Y5" s="1112"/>
      <c r="Z5" s="1112"/>
      <c r="AA5" s="8"/>
      <c r="AB5" s="8"/>
    </row>
    <row r="6" spans="1:28" s="6" customFormat="1" ht="12.75">
      <c r="A6" s="1387" t="s">
        <v>33</v>
      </c>
      <c r="B6" s="1410" t="s">
        <v>1398</v>
      </c>
      <c r="C6" s="1444"/>
      <c r="D6" s="1112"/>
      <c r="E6" s="1410" t="s">
        <v>1398</v>
      </c>
      <c r="F6" s="1463"/>
      <c r="G6" s="1112"/>
      <c r="H6" s="1410" t="s">
        <v>1398</v>
      </c>
      <c r="I6" s="1467"/>
      <c r="J6" s="1825"/>
      <c r="K6" s="1410" t="s">
        <v>1398</v>
      </c>
      <c r="L6" s="1463"/>
      <c r="M6" s="1112"/>
      <c r="N6" s="1410" t="s">
        <v>1398</v>
      </c>
      <c r="O6" s="1463"/>
      <c r="P6" s="1112"/>
      <c r="Q6" s="1410" t="s">
        <v>1398</v>
      </c>
      <c r="R6" s="1463"/>
      <c r="S6" s="1112"/>
      <c r="T6" s="1410" t="s">
        <v>1398</v>
      </c>
      <c r="U6" s="1463"/>
      <c r="V6" s="1112"/>
      <c r="W6" s="1410" t="s">
        <v>1398</v>
      </c>
      <c r="X6" s="1463"/>
      <c r="Y6" s="1112"/>
      <c r="Z6" s="1112"/>
      <c r="AA6" s="8"/>
      <c r="AB6" s="8"/>
    </row>
    <row r="7" spans="1:26" s="288" customFormat="1" ht="12.75">
      <c r="A7" s="1388" t="s">
        <v>37</v>
      </c>
      <c r="B7" s="1411" t="s">
        <v>37</v>
      </c>
      <c r="C7" s="1445"/>
      <c r="D7" s="1117"/>
      <c r="E7" s="1411" t="s">
        <v>37</v>
      </c>
      <c r="F7" s="1445"/>
      <c r="G7" s="1117"/>
      <c r="H7" s="1411" t="s">
        <v>37</v>
      </c>
      <c r="I7" s="1468"/>
      <c r="J7" s="1826"/>
      <c r="K7" s="1411" t="s">
        <v>37</v>
      </c>
      <c r="L7" s="1445"/>
      <c r="M7" s="1117"/>
      <c r="N7" s="1411" t="s">
        <v>1400</v>
      </c>
      <c r="O7" s="1445"/>
      <c r="P7" s="1117"/>
      <c r="Q7" s="1411" t="s">
        <v>37</v>
      </c>
      <c r="R7" s="1445"/>
      <c r="S7" s="1117"/>
      <c r="T7" s="1411" t="s">
        <v>37</v>
      </c>
      <c r="U7" s="1445"/>
      <c r="V7" s="1117"/>
      <c r="W7" s="1411" t="s">
        <v>37</v>
      </c>
      <c r="X7" s="1445"/>
      <c r="Y7" s="1117"/>
      <c r="Z7" s="1117"/>
    </row>
    <row r="8" spans="1:28" s="6" customFormat="1" ht="12.75">
      <c r="A8" s="1389" t="s">
        <v>34</v>
      </c>
      <c r="B8" s="1412" t="s">
        <v>434</v>
      </c>
      <c r="C8" s="1445"/>
      <c r="D8" s="1112"/>
      <c r="E8" s="1412" t="s">
        <v>434</v>
      </c>
      <c r="F8" s="1445"/>
      <c r="G8" s="1112"/>
      <c r="H8" s="1412" t="s">
        <v>434</v>
      </c>
      <c r="I8" s="1468"/>
      <c r="J8" s="1825"/>
      <c r="K8" s="1412" t="s">
        <v>434</v>
      </c>
      <c r="L8" s="1445"/>
      <c r="M8" s="1112"/>
      <c r="N8" s="1412" t="s">
        <v>434</v>
      </c>
      <c r="O8" s="1445"/>
      <c r="P8" s="1112"/>
      <c r="Q8" s="1412" t="s">
        <v>434</v>
      </c>
      <c r="R8" s="1445"/>
      <c r="S8" s="1112"/>
      <c r="T8" s="1412" t="s">
        <v>434</v>
      </c>
      <c r="U8" s="1445"/>
      <c r="V8" s="1112"/>
      <c r="W8" s="1412" t="s">
        <v>434</v>
      </c>
      <c r="X8" s="1445"/>
      <c r="Y8" s="1112"/>
      <c r="Z8" s="1112"/>
      <c r="AA8" s="8"/>
      <c r="AB8" s="8"/>
    </row>
    <row r="9" spans="1:28" s="414" customFormat="1" ht="12.75">
      <c r="A9" s="1390" t="s">
        <v>1370</v>
      </c>
      <c r="B9" s="1413" t="s">
        <v>200</v>
      </c>
      <c r="C9" s="1446"/>
      <c r="D9" s="1113"/>
      <c r="E9" s="1413" t="s">
        <v>200</v>
      </c>
      <c r="F9" s="1446"/>
      <c r="G9" s="1113"/>
      <c r="H9" s="1413" t="s">
        <v>200</v>
      </c>
      <c r="I9" s="1469"/>
      <c r="J9" s="1825"/>
      <c r="K9" s="1413" t="s">
        <v>200</v>
      </c>
      <c r="L9" s="1446"/>
      <c r="M9" s="1113"/>
      <c r="N9" s="1413" t="s">
        <v>200</v>
      </c>
      <c r="O9" s="1446"/>
      <c r="P9" s="1113"/>
      <c r="Q9" s="1413" t="s">
        <v>200</v>
      </c>
      <c r="R9" s="1446"/>
      <c r="S9" s="1113"/>
      <c r="T9" s="1413" t="s">
        <v>200</v>
      </c>
      <c r="U9" s="1446"/>
      <c r="V9" s="1113"/>
      <c r="W9" s="1413" t="s">
        <v>200</v>
      </c>
      <c r="X9" s="1446"/>
      <c r="Y9" s="1113"/>
      <c r="Z9" s="1113"/>
      <c r="AA9" s="1074"/>
      <c r="AB9" s="1074"/>
    </row>
    <row r="10" spans="1:28" s="6" customFormat="1" ht="12.75">
      <c r="A10" s="1389" t="s">
        <v>1371</v>
      </c>
      <c r="B10" s="1412" t="s">
        <v>1399</v>
      </c>
      <c r="C10" s="1445"/>
      <c r="D10" s="1112"/>
      <c r="E10" s="1412" t="s">
        <v>1399</v>
      </c>
      <c r="F10" s="1445"/>
      <c r="G10" s="1112"/>
      <c r="H10" s="1412" t="s">
        <v>1399</v>
      </c>
      <c r="I10" s="1468"/>
      <c r="J10" s="1825"/>
      <c r="K10" s="1412" t="s">
        <v>1399</v>
      </c>
      <c r="L10" s="1445"/>
      <c r="M10" s="1112"/>
      <c r="N10" s="1412" t="s">
        <v>1399</v>
      </c>
      <c r="O10" s="1445"/>
      <c r="P10" s="1112"/>
      <c r="Q10" s="1412" t="s">
        <v>1399</v>
      </c>
      <c r="R10" s="1445"/>
      <c r="S10" s="1112"/>
      <c r="T10" s="1412" t="s">
        <v>1399</v>
      </c>
      <c r="U10" s="1445"/>
      <c r="V10" s="1112"/>
      <c r="W10" s="1412" t="s">
        <v>1399</v>
      </c>
      <c r="X10" s="1445"/>
      <c r="Y10" s="1112"/>
      <c r="Z10" s="1112"/>
      <c r="AA10" s="8"/>
      <c r="AB10" s="8"/>
    </row>
    <row r="11" spans="1:24" ht="12.75">
      <c r="A11" s="1390" t="s">
        <v>36</v>
      </c>
      <c r="B11" s="1390" t="s">
        <v>36</v>
      </c>
      <c r="C11" s="1446"/>
      <c r="E11" s="1390" t="s">
        <v>36</v>
      </c>
      <c r="F11" s="1446"/>
      <c r="H11" s="1390" t="s">
        <v>36</v>
      </c>
      <c r="I11" s="1469"/>
      <c r="J11" s="1827"/>
      <c r="K11" s="1390" t="s">
        <v>36</v>
      </c>
      <c r="L11" s="1446"/>
      <c r="N11" s="1390" t="s">
        <v>36</v>
      </c>
      <c r="O11" s="1446"/>
      <c r="Q11" s="1390" t="s">
        <v>36</v>
      </c>
      <c r="R11" s="1445"/>
      <c r="T11" s="1390" t="s">
        <v>36</v>
      </c>
      <c r="U11" s="1445"/>
      <c r="W11" s="1390" t="s">
        <v>36</v>
      </c>
      <c r="X11" s="1445"/>
    </row>
    <row r="12" spans="1:24" s="1115" customFormat="1" ht="13.5" thickBot="1">
      <c r="A12" s="1936" t="s">
        <v>1522</v>
      </c>
      <c r="B12" s="1896" t="s">
        <v>1522</v>
      </c>
      <c r="C12" s="1903"/>
      <c r="E12" s="1896" t="s">
        <v>1522</v>
      </c>
      <c r="F12" s="1903"/>
      <c r="H12" s="1896" t="s">
        <v>1522</v>
      </c>
      <c r="I12" s="1903"/>
      <c r="J12" s="1886"/>
      <c r="K12" s="1896" t="s">
        <v>1522</v>
      </c>
      <c r="L12" s="1903"/>
      <c r="N12" s="1896" t="s">
        <v>1522</v>
      </c>
      <c r="O12" s="1903"/>
      <c r="Q12" s="1391"/>
      <c r="R12" s="1447"/>
      <c r="T12" s="1391"/>
      <c r="U12" s="1447"/>
      <c r="W12" s="1391"/>
      <c r="X12" s="1447"/>
    </row>
    <row r="13" spans="1:28" s="1075" customFormat="1" ht="21.75" thickBot="1" thickTop="1">
      <c r="A13" s="1937" t="s">
        <v>1382</v>
      </c>
      <c r="B13" s="1935">
        <f>ROUNDDOWN((((B4+C5-IF(C11&gt;0,C11,0)-C7)/3)-C12)/IF(C13="yes",2,1),0)+IF(C11&lt;0,ROUNDDOWN(-C11/3,0),0)</f>
        <v>50</v>
      </c>
      <c r="C13" s="1898" t="s">
        <v>1525</v>
      </c>
      <c r="D13" s="1128"/>
      <c r="E13" s="1926">
        <f>ROUNDDOWN((((E4+F5-IF(F11&gt;0,F11,0)-F7)/3)-F12)/IF(F13="yes",2,1),0)+IF(F11&lt;0,ROUNDDOWN(-F11/3,0),0)</f>
        <v>20</v>
      </c>
      <c r="F13" s="1898" t="s">
        <v>1525</v>
      </c>
      <c r="G13" s="1128"/>
      <c r="H13" s="1925">
        <f>ROUNDDOWN((((H4+I5-IF(I11&gt;0,I11,0)-I7)/3)-I12)/IF(I13="yes",2,1),0)+IF(I11&lt;0,ROUNDDOWN(-I11/3,0),0)</f>
        <v>26</v>
      </c>
      <c r="I13" s="1898" t="s">
        <v>1525</v>
      </c>
      <c r="J13" s="1824"/>
      <c r="K13" s="1927">
        <f>ROUNDDOWN((((K4+L5-IF(L11&gt;0,L11,0)-L7)/3)-L12)/IF(L13="yes",2,1),0)+IF(L11&lt;0,ROUNDDOWN(-L11/3,0),0)</f>
        <v>30</v>
      </c>
      <c r="L13" s="1898" t="s">
        <v>1525</v>
      </c>
      <c r="M13" s="1128"/>
      <c r="N13" s="1928">
        <f>ROUNDDOWN((((N4+O5-IF(O11&gt;0,O11,0)-O7-40-O4)/3)-O12)/IF(O13="yes",2,1)+(40+O4)/3-O14/3-(O15/3)+IF(O11&lt;0,(-O11/3),0),0)</f>
        <v>40</v>
      </c>
      <c r="O13" s="1898" t="s">
        <v>1525</v>
      </c>
      <c r="P13" s="1128"/>
      <c r="Q13" s="1929">
        <f>ROUNDDOWN((Q4+R5-R11-R7)/3,0)/IF(R13="yes",2,1)</f>
        <v>33</v>
      </c>
      <c r="R13" s="1898" t="s">
        <v>1525</v>
      </c>
      <c r="S13" s="1127"/>
      <c r="T13" s="1930">
        <f>ROUNDDOWN((T4+U5-U11-U7)/3,0)/IF(U13="yes",2,1)</f>
        <v>20</v>
      </c>
      <c r="U13" s="1898" t="s">
        <v>1525</v>
      </c>
      <c r="V13" s="1129"/>
      <c r="W13" s="1931">
        <f>ROUNDDOWN((W4+X5-X11-X7)/3,0)</f>
        <v>6</v>
      </c>
      <c r="X13" s="1856"/>
      <c r="Y13" s="1114"/>
      <c r="Z13" s="1114"/>
      <c r="AA13" s="1076"/>
      <c r="AB13" s="1076"/>
    </row>
    <row r="14" spans="1:28" s="288" customFormat="1" ht="15" thickBot="1">
      <c r="A14" s="1392"/>
      <c r="B14" s="1077" t="s">
        <v>40</v>
      </c>
      <c r="C14" s="1448"/>
      <c r="D14" s="1111"/>
      <c r="E14" s="1077" t="s">
        <v>40</v>
      </c>
      <c r="F14" s="1448"/>
      <c r="G14" s="1111"/>
      <c r="H14" s="1089" t="s">
        <v>889</v>
      </c>
      <c r="I14" s="1470"/>
      <c r="J14" s="1825"/>
      <c r="K14" s="1092" t="s">
        <v>60</v>
      </c>
      <c r="L14" s="1448"/>
      <c r="M14" s="1895"/>
      <c r="N14" s="1430" t="s">
        <v>1523</v>
      </c>
      <c r="O14" s="1897"/>
      <c r="P14" s="1894"/>
      <c r="Q14" s="1077" t="s">
        <v>59</v>
      </c>
      <c r="R14" s="1448"/>
      <c r="S14" s="1111"/>
      <c r="T14" s="1104" t="s">
        <v>41</v>
      </c>
      <c r="U14" s="1448"/>
      <c r="V14" s="1111"/>
      <c r="W14" s="1089" t="s">
        <v>62</v>
      </c>
      <c r="X14" s="1448"/>
      <c r="Y14" s="1111"/>
      <c r="Z14" s="1111"/>
      <c r="AA14" s="1071"/>
      <c r="AB14" s="1071"/>
    </row>
    <row r="15" spans="1:28" s="6" customFormat="1" ht="15" thickBot="1">
      <c r="A15" s="1393"/>
      <c r="B15" s="1078" t="s">
        <v>1342</v>
      </c>
      <c r="C15" s="1449"/>
      <c r="D15" s="1112"/>
      <c r="E15" s="1087" t="s">
        <v>41</v>
      </c>
      <c r="F15" s="1449"/>
      <c r="G15" s="1112"/>
      <c r="H15" s="1078" t="s">
        <v>62</v>
      </c>
      <c r="I15" s="1471"/>
      <c r="J15" s="1825"/>
      <c r="K15" s="1093" t="s">
        <v>61</v>
      </c>
      <c r="L15" s="1449"/>
      <c r="M15" s="1130"/>
      <c r="N15" s="1914" t="s">
        <v>1524</v>
      </c>
      <c r="O15" s="1897"/>
      <c r="P15" s="1132"/>
      <c r="Q15" s="1087" t="s">
        <v>62</v>
      </c>
      <c r="R15" s="1449"/>
      <c r="S15" s="1112"/>
      <c r="T15" s="1105" t="s">
        <v>42</v>
      </c>
      <c r="U15" s="1449"/>
      <c r="V15" s="1112"/>
      <c r="W15" s="1078" t="s">
        <v>891</v>
      </c>
      <c r="X15" s="1449"/>
      <c r="Y15" s="1112"/>
      <c r="Z15" s="1112"/>
      <c r="AA15" s="8"/>
      <c r="AB15" s="8"/>
    </row>
    <row r="16" spans="1:28" s="6" customFormat="1" ht="14.25">
      <c r="A16" s="1393" t="s">
        <v>1383</v>
      </c>
      <c r="B16" s="1078" t="s">
        <v>1374</v>
      </c>
      <c r="C16" s="1449"/>
      <c r="D16" s="1112"/>
      <c r="E16" s="1078" t="s">
        <v>1374</v>
      </c>
      <c r="F16" s="1449"/>
      <c r="G16" s="1112"/>
      <c r="H16" s="1078" t="s">
        <v>891</v>
      </c>
      <c r="I16" s="1471"/>
      <c r="J16" s="1825"/>
      <c r="K16" s="1093" t="s">
        <v>64</v>
      </c>
      <c r="L16" s="1449"/>
      <c r="M16" s="1112"/>
      <c r="N16" s="1077" t="s">
        <v>59</v>
      </c>
      <c r="O16" s="1448"/>
      <c r="P16" s="1112"/>
      <c r="Q16" s="1087" t="s">
        <v>63</v>
      </c>
      <c r="R16" s="1449"/>
      <c r="S16" s="1112"/>
      <c r="T16" s="1105" t="s">
        <v>43</v>
      </c>
      <c r="U16" s="1449"/>
      <c r="V16" s="1112"/>
      <c r="W16" s="1078" t="s">
        <v>1378</v>
      </c>
      <c r="X16" s="1449"/>
      <c r="Y16" s="1112"/>
      <c r="Z16" s="1112"/>
      <c r="AA16" s="8"/>
      <c r="AB16" s="8"/>
    </row>
    <row r="17" spans="1:28" s="6" customFormat="1" ht="14.25">
      <c r="A17" s="1393" t="s">
        <v>1384</v>
      </c>
      <c r="B17" s="1079" t="s">
        <v>1375</v>
      </c>
      <c r="C17" s="1449"/>
      <c r="D17" s="1112"/>
      <c r="E17" s="1079" t="s">
        <v>1375</v>
      </c>
      <c r="F17" s="1449"/>
      <c r="G17" s="1112"/>
      <c r="H17" s="1079" t="s">
        <v>1375</v>
      </c>
      <c r="I17" s="1471"/>
      <c r="J17" s="1825"/>
      <c r="K17" s="1094" t="s">
        <v>1380</v>
      </c>
      <c r="L17" s="1449"/>
      <c r="M17" s="1112"/>
      <c r="N17" s="1087" t="s">
        <v>61</v>
      </c>
      <c r="O17" s="1449"/>
      <c r="P17" s="1112"/>
      <c r="Q17" s="1100" t="s">
        <v>1375</v>
      </c>
      <c r="R17" s="1449"/>
      <c r="S17" s="1112"/>
      <c r="T17" s="1088"/>
      <c r="U17" s="1109"/>
      <c r="V17" s="1112"/>
      <c r="W17" s="1088"/>
      <c r="X17" s="1109"/>
      <c r="Y17" s="1112"/>
      <c r="Z17" s="1112"/>
      <c r="AA17" s="8"/>
      <c r="AB17" s="8"/>
    </row>
    <row r="18" spans="1:28" s="6" customFormat="1" ht="14.25">
      <c r="A18" s="1393" t="s">
        <v>1385</v>
      </c>
      <c r="B18" s="1080" t="s">
        <v>44</v>
      </c>
      <c r="C18" s="1449"/>
      <c r="D18" s="1112"/>
      <c r="E18" s="1088"/>
      <c r="F18" s="1109"/>
      <c r="G18" s="1112"/>
      <c r="H18" s="1080" t="s">
        <v>50</v>
      </c>
      <c r="I18" s="1471"/>
      <c r="J18" s="1825"/>
      <c r="K18" s="1095" t="s">
        <v>1375</v>
      </c>
      <c r="L18" s="1449"/>
      <c r="M18" s="1112"/>
      <c r="N18" s="1087" t="s">
        <v>63</v>
      </c>
      <c r="O18" s="1449"/>
      <c r="P18" s="1112"/>
      <c r="Q18" s="1101" t="s">
        <v>1381</v>
      </c>
      <c r="R18" s="1488"/>
      <c r="S18" s="1112"/>
      <c r="T18" s="1088"/>
      <c r="U18" s="1109"/>
      <c r="V18" s="1112"/>
      <c r="W18" s="1088"/>
      <c r="X18" s="1109"/>
      <c r="Y18" s="1112"/>
      <c r="Z18" s="1112"/>
      <c r="AA18" s="8"/>
      <c r="AB18" s="8"/>
    </row>
    <row r="19" spans="1:28" s="6" customFormat="1" ht="14.25">
      <c r="A19" s="1393" t="s">
        <v>1386</v>
      </c>
      <c r="B19" s="1081" t="s">
        <v>46</v>
      </c>
      <c r="C19" s="1449"/>
      <c r="D19" s="1112"/>
      <c r="E19" s="1080" t="s">
        <v>47</v>
      </c>
      <c r="F19" s="1449"/>
      <c r="G19" s="1112"/>
      <c r="H19" s="1080" t="s">
        <v>48</v>
      </c>
      <c r="I19" s="1471"/>
      <c r="J19" s="1825"/>
      <c r="K19" s="1096" t="s">
        <v>69</v>
      </c>
      <c r="L19" s="1449"/>
      <c r="M19" s="1112"/>
      <c r="N19" s="1079" t="s">
        <v>1375</v>
      </c>
      <c r="O19" s="1449"/>
      <c r="P19" s="1112"/>
      <c r="Q19" s="1102" t="s">
        <v>1392</v>
      </c>
      <c r="R19" s="1488"/>
      <c r="S19" s="1112"/>
      <c r="T19" s="1088"/>
      <c r="U19" s="1109"/>
      <c r="V19" s="1112"/>
      <c r="W19" s="1088"/>
      <c r="X19" s="1109"/>
      <c r="Y19" s="1112"/>
      <c r="Z19" s="1112"/>
      <c r="AA19" s="8"/>
      <c r="AB19" s="8"/>
    </row>
    <row r="20" spans="1:28" s="6" customFormat="1" ht="14.25">
      <c r="A20" s="1393" t="s">
        <v>1387</v>
      </c>
      <c r="B20" s="1082" t="s">
        <v>49</v>
      </c>
      <c r="C20" s="1449"/>
      <c r="D20" s="1112"/>
      <c r="E20" s="1088"/>
      <c r="F20" s="1109"/>
      <c r="G20" s="1112"/>
      <c r="H20" s="1080" t="s">
        <v>45</v>
      </c>
      <c r="I20" s="1471"/>
      <c r="J20" s="1825"/>
      <c r="K20" s="1096" t="s">
        <v>66</v>
      </c>
      <c r="L20" s="1449"/>
      <c r="M20" s="1112"/>
      <c r="N20" s="1080" t="s">
        <v>66</v>
      </c>
      <c r="O20" s="1449"/>
      <c r="P20" s="1112"/>
      <c r="Q20" s="1103" t="s">
        <v>44</v>
      </c>
      <c r="R20" s="1449"/>
      <c r="S20" s="1112"/>
      <c r="T20" s="1106" t="s">
        <v>65</v>
      </c>
      <c r="U20" s="1449"/>
      <c r="V20" s="1112"/>
      <c r="W20" s="1088"/>
      <c r="X20" s="1109"/>
      <c r="Y20" s="1112"/>
      <c r="Z20" s="1112"/>
      <c r="AA20" s="8"/>
      <c r="AB20" s="8"/>
    </row>
    <row r="21" spans="1:24" ht="14.25">
      <c r="A21" s="1393" t="s">
        <v>1385</v>
      </c>
      <c r="B21" s="1080" t="s">
        <v>51</v>
      </c>
      <c r="C21" s="1449"/>
      <c r="E21" s="1088"/>
      <c r="F21" s="1109"/>
      <c r="H21" s="1083" t="s">
        <v>52</v>
      </c>
      <c r="I21" s="1471"/>
      <c r="J21" s="1827"/>
      <c r="K21" s="1096" t="s">
        <v>65</v>
      </c>
      <c r="L21" s="1449"/>
      <c r="N21" s="1080" t="s">
        <v>47</v>
      </c>
      <c r="O21" s="1449"/>
      <c r="Q21" s="1083" t="s">
        <v>52</v>
      </c>
      <c r="R21" s="1449"/>
      <c r="T21" s="1107" t="s">
        <v>52</v>
      </c>
      <c r="U21" s="1449"/>
      <c r="W21" s="1083" t="s">
        <v>67</v>
      </c>
      <c r="X21" s="1449"/>
    </row>
    <row r="22" spans="1:24" ht="14.25">
      <c r="A22" s="1393" t="s">
        <v>1388</v>
      </c>
      <c r="B22" s="1083" t="s">
        <v>52</v>
      </c>
      <c r="C22" s="1449"/>
      <c r="E22" s="1083" t="s">
        <v>52</v>
      </c>
      <c r="F22" s="1449"/>
      <c r="H22" s="1083" t="s">
        <v>53</v>
      </c>
      <c r="I22" s="1471"/>
      <c r="J22" s="1827"/>
      <c r="K22" s="1097" t="s">
        <v>52</v>
      </c>
      <c r="L22" s="1449"/>
      <c r="N22" s="1083" t="s">
        <v>52</v>
      </c>
      <c r="O22" s="1449"/>
      <c r="Q22" s="1083" t="s">
        <v>53</v>
      </c>
      <c r="R22" s="1449"/>
      <c r="T22" s="1088"/>
      <c r="U22" s="1109"/>
      <c r="W22" s="1088"/>
      <c r="X22" s="1109"/>
    </row>
    <row r="23" spans="1:24" ht="14.25">
      <c r="A23" s="1393" t="s">
        <v>1389</v>
      </c>
      <c r="B23" s="1083" t="s">
        <v>53</v>
      </c>
      <c r="C23" s="1449"/>
      <c r="E23" s="1083" t="s">
        <v>53</v>
      </c>
      <c r="F23" s="1449"/>
      <c r="H23" s="1084" t="s">
        <v>1377</v>
      </c>
      <c r="I23" s="1471"/>
      <c r="J23" s="1827"/>
      <c r="K23" s="1098" t="s">
        <v>1376</v>
      </c>
      <c r="L23" s="1449"/>
      <c r="N23" s="1083" t="s">
        <v>53</v>
      </c>
      <c r="O23" s="1449"/>
      <c r="Q23" s="1084" t="s">
        <v>1376</v>
      </c>
      <c r="R23" s="1449"/>
      <c r="T23" s="1088"/>
      <c r="U23" s="1109"/>
      <c r="W23" s="1088"/>
      <c r="X23" s="1109"/>
    </row>
    <row r="24" spans="1:26" s="6" customFormat="1" ht="14.25">
      <c r="A24" s="1393"/>
      <c r="B24" s="1084" t="s">
        <v>1376</v>
      </c>
      <c r="C24" s="1449"/>
      <c r="D24" s="1116"/>
      <c r="E24" s="1084" t="s">
        <v>1345</v>
      </c>
      <c r="F24" s="1449"/>
      <c r="G24" s="1116"/>
      <c r="H24" s="1090" t="s">
        <v>55</v>
      </c>
      <c r="I24" s="1471"/>
      <c r="J24" s="1826"/>
      <c r="K24" s="1099" t="s">
        <v>55</v>
      </c>
      <c r="L24" s="1449"/>
      <c r="M24" s="1116"/>
      <c r="N24" s="1084" t="s">
        <v>1376</v>
      </c>
      <c r="O24" s="1449"/>
      <c r="P24" s="1116"/>
      <c r="Q24" s="1090" t="s">
        <v>55</v>
      </c>
      <c r="R24" s="1449"/>
      <c r="S24" s="1116"/>
      <c r="T24" s="1088"/>
      <c r="U24" s="1109"/>
      <c r="V24" s="1116"/>
      <c r="W24" s="1090" t="s">
        <v>55</v>
      </c>
      <c r="X24" s="1449"/>
      <c r="Y24" s="1116"/>
      <c r="Z24" s="1116"/>
    </row>
    <row r="25" spans="1:24" ht="14.25">
      <c r="A25" s="1393"/>
      <c r="B25" s="1085" t="s">
        <v>55</v>
      </c>
      <c r="C25" s="1449"/>
      <c r="E25" s="1088"/>
      <c r="F25" s="1109"/>
      <c r="H25" s="1091" t="s">
        <v>1379</v>
      </c>
      <c r="I25" s="1471"/>
      <c r="J25" s="1827"/>
      <c r="K25" s="1099" t="s">
        <v>73</v>
      </c>
      <c r="L25" s="1449"/>
      <c r="N25" s="1090" t="s">
        <v>55</v>
      </c>
      <c r="O25" s="1449"/>
      <c r="Q25" s="1091" t="s">
        <v>1379</v>
      </c>
      <c r="R25" s="1449"/>
      <c r="T25" s="1088"/>
      <c r="U25" s="1109"/>
      <c r="W25" s="1088"/>
      <c r="X25" s="1109"/>
    </row>
    <row r="26" spans="1:26" s="6" customFormat="1" ht="14.25">
      <c r="A26" s="1393"/>
      <c r="B26" s="1091" t="s">
        <v>1393</v>
      </c>
      <c r="C26" s="1449"/>
      <c r="D26" s="1116"/>
      <c r="E26" s="1088"/>
      <c r="F26" s="1109"/>
      <c r="G26" s="1116"/>
      <c r="H26" s="1091" t="s">
        <v>1393</v>
      </c>
      <c r="I26" s="1471"/>
      <c r="J26" s="1826"/>
      <c r="K26" s="1091" t="s">
        <v>1393</v>
      </c>
      <c r="L26" s="1449"/>
      <c r="M26" s="1116"/>
      <c r="N26" s="1091" t="s">
        <v>1393</v>
      </c>
      <c r="O26" s="1449"/>
      <c r="P26" s="1116"/>
      <c r="Q26" s="1091" t="s">
        <v>1393</v>
      </c>
      <c r="R26" s="1449"/>
      <c r="S26" s="1116"/>
      <c r="T26" s="1088"/>
      <c r="U26" s="1109"/>
      <c r="V26" s="1116"/>
      <c r="W26" s="1088"/>
      <c r="X26" s="1109"/>
      <c r="Y26" s="1116"/>
      <c r="Z26" s="1116"/>
    </row>
    <row r="27" spans="1:24" ht="15">
      <c r="A27" s="1938" t="s">
        <v>68</v>
      </c>
      <c r="B27" s="1119">
        <f>Germany!AH5+Germany!AI5</f>
        <v>0</v>
      </c>
      <c r="C27" s="1450"/>
      <c r="E27" s="1119">
        <f>Italy!Y5+Italy!Z5</f>
        <v>0</v>
      </c>
      <c r="F27" s="1450"/>
      <c r="H27" s="1119">
        <f>Japan!AT5+Japan!AU5</f>
        <v>0</v>
      </c>
      <c r="I27" s="1888"/>
      <c r="J27" s="1885"/>
      <c r="K27" s="1939" t="s">
        <v>68</v>
      </c>
      <c r="L27" s="1449"/>
      <c r="N27" s="1119">
        <f>Britain!AK5+Britain!AL5</f>
        <v>0</v>
      </c>
      <c r="O27" s="1450"/>
      <c r="Q27" s="1119">
        <f>USANavy!W5+USANavy!X5+USANavy!AK5+USANavy!AL5</f>
        <v>2</v>
      </c>
      <c r="R27" s="1450"/>
      <c r="T27" s="1795">
        <f>France!G5</f>
        <v>2</v>
      </c>
      <c r="U27" s="1109"/>
      <c r="W27" s="1121"/>
      <c r="X27" s="1109"/>
    </row>
    <row r="28" spans="1:24" ht="18">
      <c r="A28" s="1933" t="s">
        <v>1369</v>
      </c>
      <c r="B28" s="1934">
        <f>C14*3+C15*2+C16*1+C17*3+C18*10+C19*8+C21*4+C22*3+C23+C24*3+C25*2+C20*6+C26*5+B27*3</f>
        <v>0</v>
      </c>
      <c r="C28" s="1451"/>
      <c r="E28" s="1934">
        <f>F14*3+F15*2+F16*1+F17*3+F19*4+F22*3+F23+F24*3+E27*3</f>
        <v>0</v>
      </c>
      <c r="F28" s="1450"/>
      <c r="H28" s="1934">
        <f>I14*3+I15*2+I16+I17*3+I18*6+I19*4+I20*2+I21*3+I22+I23*3+I24*2+I25*10+I26*5+H27*3</f>
        <v>0</v>
      </c>
      <c r="I28" s="1472"/>
      <c r="J28" s="1886"/>
      <c r="K28" s="1934">
        <f>L14*3+L15*2+L16+L18*3+L19*10+L20*8+L21*6+L22*3+L17+L23*3+L24*2+L26*5+L27*3</f>
        <v>0</v>
      </c>
      <c r="L28" s="1450"/>
      <c r="N28" s="1934">
        <f>O16*3+O17*2+O18*1+O19*3+O20*8+O21*4+O22*3+O23+O24*3+O25*2+O26*5+N27*3-R19*3-R18</f>
        <v>0</v>
      </c>
      <c r="O28" s="1450"/>
      <c r="Q28" s="1934">
        <f>R14*3+R15*2+R16+R17*3+R18+R19*3+R20*10+R21*3+R22+R23*3+R24*2+R25*10+R26*5+Q27*3</f>
        <v>6</v>
      </c>
      <c r="R28" s="1450"/>
      <c r="T28" s="1934">
        <f>U14*2+U15+U16+U20*6+U21*3+T27*3</f>
        <v>6</v>
      </c>
      <c r="U28" s="1450"/>
      <c r="W28" s="1934">
        <f>X14*2+X15+X16+X21*3+X24*2</f>
        <v>0</v>
      </c>
      <c r="X28" s="1450"/>
    </row>
    <row r="29" spans="2:24" s="1391" customFormat="1" ht="12.75">
      <c r="B29" s="1857">
        <f>IF(B28&gt;B13,"UCL Error","")</f>
      </c>
      <c r="C29" s="1880"/>
      <c r="E29" s="1857">
        <f>IF(E28&gt;E13,"UCL Error","")</f>
      </c>
      <c r="F29" s="1880"/>
      <c r="H29" s="1857">
        <f>IF(H28&gt;H13,"UCL Error","")</f>
      </c>
      <c r="I29" s="1889"/>
      <c r="J29" s="1887"/>
      <c r="K29" s="1857">
        <f>IF(K28&gt;K13,"UCL Error","")</f>
      </c>
      <c r="L29" s="1880"/>
      <c r="N29" s="1857">
        <f>IF(N28&gt;N13,"UCL Error","")</f>
      </c>
      <c r="O29" s="1880"/>
      <c r="Q29" s="1857">
        <f>IF(Q28&gt;Q13,"UCL Error","")</f>
      </c>
      <c r="R29" s="1880"/>
      <c r="T29" s="1857">
        <f>IF(T28&gt;T13,"UCL Error","")</f>
      </c>
      <c r="U29" s="1880"/>
      <c r="W29" s="1857">
        <f>IF(W28&gt;W13,"UCL Error","")</f>
      </c>
      <c r="X29" s="1880"/>
    </row>
    <row r="30" spans="1:24" ht="15.75">
      <c r="A30" s="1394" t="s">
        <v>1390</v>
      </c>
      <c r="B30" s="1414">
        <f>B28+C9+C10+C8+C11</f>
        <v>0</v>
      </c>
      <c r="C30" s="1447"/>
      <c r="E30" s="1414">
        <f>E28+F9+F10+F8+F11</f>
        <v>0</v>
      </c>
      <c r="F30" s="1447"/>
      <c r="H30" s="1414">
        <f>H28+I9+I10+I8+I11</f>
        <v>0</v>
      </c>
      <c r="I30" s="1890"/>
      <c r="J30" s="1886"/>
      <c r="K30" s="1414">
        <f>K28+L9+L10+L8+L11</f>
        <v>0</v>
      </c>
      <c r="L30" s="1447"/>
      <c r="N30" s="1414">
        <f>N28+O9+O10+O8+O11</f>
        <v>0</v>
      </c>
      <c r="O30" s="1447"/>
      <c r="Q30" s="1414">
        <f>Q28+R9+R10+R8+R11</f>
        <v>6</v>
      </c>
      <c r="R30" s="1447"/>
      <c r="T30" s="1414">
        <f>T28+U9+U10+U8+U11</f>
        <v>6</v>
      </c>
      <c r="U30" s="1447"/>
      <c r="W30" s="1414">
        <f>W28+X9+X10+X8+X11</f>
        <v>0</v>
      </c>
      <c r="X30" s="1447"/>
    </row>
    <row r="31" spans="1:24" ht="13.5" thickBot="1">
      <c r="A31" s="1883" t="s">
        <v>35</v>
      </c>
      <c r="B31" s="1884" t="s">
        <v>55</v>
      </c>
      <c r="C31" s="1445"/>
      <c r="E31" s="1884" t="s">
        <v>55</v>
      </c>
      <c r="F31" s="1445"/>
      <c r="H31" s="1884" t="s">
        <v>55</v>
      </c>
      <c r="I31" s="1468"/>
      <c r="J31" s="1828"/>
      <c r="K31" s="1884" t="s">
        <v>55</v>
      </c>
      <c r="L31" s="1445"/>
      <c r="N31" s="1884" t="s">
        <v>55</v>
      </c>
      <c r="O31" s="1445"/>
      <c r="Q31" s="1884" t="s">
        <v>55</v>
      </c>
      <c r="R31" s="1445"/>
      <c r="T31" s="1881"/>
      <c r="U31" s="1882"/>
      <c r="W31" s="1878"/>
      <c r="X31" s="1879"/>
    </row>
    <row r="32" spans="1:26" s="6" customFormat="1" ht="19.5" thickBot="1" thickTop="1">
      <c r="A32" s="1384" t="s">
        <v>1396</v>
      </c>
      <c r="B32" s="1901">
        <f>B3+C5+C6-C7-C12-B30-C31</f>
        <v>110</v>
      </c>
      <c r="C32" s="1441"/>
      <c r="D32" s="1128"/>
      <c r="E32" s="1417">
        <f>E3+F5+F6-F7-F12-E30-F31</f>
        <v>50</v>
      </c>
      <c r="F32" s="1461"/>
      <c r="G32" s="1128"/>
      <c r="H32" s="1419">
        <f>H3+I5+I6-I7-I12-H30-I31</f>
        <v>50</v>
      </c>
      <c r="I32" s="1465"/>
      <c r="J32" s="1824"/>
      <c r="K32" s="1422">
        <f>K3+L5+L6-L7-L12-K30-L31</f>
        <v>70</v>
      </c>
      <c r="L32" s="1477"/>
      <c r="M32" s="1128"/>
      <c r="N32" s="1902">
        <f>N3+O5+O6-O7-O12-O14-O15-N30-O31</f>
        <v>60</v>
      </c>
      <c r="O32" s="1483"/>
      <c r="P32" s="1128"/>
      <c r="Q32" s="1433">
        <f>Q3+R5+R6-Q30-R31-R7</f>
        <v>94</v>
      </c>
      <c r="R32" s="1487"/>
      <c r="S32" s="1127"/>
      <c r="T32" s="1438">
        <f>T3+U5+U6-T30-U31-U7</f>
        <v>34</v>
      </c>
      <c r="U32" s="1492"/>
      <c r="V32" s="1129"/>
      <c r="W32" s="1435">
        <f>W3+X5+X6-W30-X31-X7</f>
        <v>10</v>
      </c>
      <c r="X32" s="1490"/>
      <c r="Y32" s="1111"/>
      <c r="Z32" s="1111"/>
    </row>
    <row r="33" spans="1:24" s="1142" customFormat="1" ht="30">
      <c r="A33" s="1910" t="s">
        <v>1402</v>
      </c>
      <c r="B33" s="1588"/>
      <c r="C33" s="1452"/>
      <c r="E33" s="1589"/>
      <c r="F33" s="1452"/>
      <c r="H33" s="1588"/>
      <c r="I33" s="1473"/>
      <c r="J33" s="1891"/>
      <c r="K33" s="1590"/>
      <c r="L33" s="1478"/>
      <c r="N33" s="1591"/>
      <c r="O33" s="1478"/>
      <c r="Q33" s="1591"/>
      <c r="R33" s="1478"/>
      <c r="T33" s="1591"/>
      <c r="U33" s="1478"/>
      <c r="X33" s="1478"/>
    </row>
    <row r="34" spans="1:24" s="1139" customFormat="1" ht="45.75" thickBot="1">
      <c r="A34" s="1396"/>
      <c r="B34" s="1138"/>
      <c r="C34" s="1453"/>
      <c r="E34" s="1138"/>
      <c r="F34" s="1453"/>
      <c r="H34" s="1138"/>
      <c r="I34" s="1474"/>
      <c r="J34" s="1151"/>
      <c r="K34" s="1423" t="s">
        <v>1394</v>
      </c>
      <c r="L34" s="1479"/>
      <c r="O34" s="1484"/>
      <c r="R34" s="1484"/>
      <c r="U34" s="1484"/>
      <c r="X34" s="1484"/>
    </row>
    <row r="35" spans="1:26" s="6" customFormat="1" ht="19.5" thickBot="1" thickTop="1">
      <c r="A35" s="1397" t="s">
        <v>1401</v>
      </c>
      <c r="B35" s="1408">
        <f>B32</f>
        <v>110</v>
      </c>
      <c r="C35" s="1441"/>
      <c r="D35" s="1128"/>
      <c r="E35" s="1417">
        <f>E32</f>
        <v>50</v>
      </c>
      <c r="F35" s="1461"/>
      <c r="G35" s="1128"/>
      <c r="H35" s="1419">
        <f>H32</f>
        <v>50</v>
      </c>
      <c r="I35" s="1465"/>
      <c r="J35" s="1824"/>
      <c r="K35" s="1422">
        <f>K32</f>
        <v>70</v>
      </c>
      <c r="L35" s="1477"/>
      <c r="M35" s="1128"/>
      <c r="N35" s="1429">
        <f>N32</f>
        <v>60</v>
      </c>
      <c r="O35" s="1483"/>
      <c r="P35" s="1128"/>
      <c r="Q35" s="1433">
        <f>Q32</f>
        <v>94</v>
      </c>
      <c r="R35" s="1487"/>
      <c r="S35" s="1127"/>
      <c r="T35" s="1438">
        <f>T32</f>
        <v>34</v>
      </c>
      <c r="U35" s="1492"/>
      <c r="V35" s="1129"/>
      <c r="W35" s="1435">
        <f>W32</f>
        <v>10</v>
      </c>
      <c r="X35" s="1490"/>
      <c r="Y35" s="1116"/>
      <c r="Z35" s="1116"/>
    </row>
    <row r="36" spans="1:26" s="6" customFormat="1" ht="14.25">
      <c r="A36" s="1385" t="s">
        <v>1354</v>
      </c>
      <c r="B36" s="1133">
        <f>B4+C5</f>
        <v>150</v>
      </c>
      <c r="C36" s="1442"/>
      <c r="D36" s="1132"/>
      <c r="E36" s="1086">
        <f>E4+F5</f>
        <v>60</v>
      </c>
      <c r="F36" s="1462"/>
      <c r="G36" s="1112"/>
      <c r="H36" s="1123">
        <f>H4+I5</f>
        <v>80</v>
      </c>
      <c r="I36" s="1466"/>
      <c r="J36" s="1825"/>
      <c r="K36" s="1124">
        <f>K4+L5</f>
        <v>90</v>
      </c>
      <c r="L36" s="1462"/>
      <c r="M36" s="1112"/>
      <c r="N36" s="1125">
        <f>N4+O5</f>
        <v>120</v>
      </c>
      <c r="O36" s="1494"/>
      <c r="P36" s="1112"/>
      <c r="Q36" s="1126">
        <f>Q4+R5</f>
        <v>100</v>
      </c>
      <c r="R36" s="1462"/>
      <c r="S36" s="1112"/>
      <c r="T36" s="1134">
        <f>T4+U5</f>
        <v>60</v>
      </c>
      <c r="U36" s="1493"/>
      <c r="V36" s="1130"/>
      <c r="W36" s="1131">
        <f>W4+X5</f>
        <v>20</v>
      </c>
      <c r="X36" s="1450"/>
      <c r="Y36" s="1116"/>
      <c r="Z36" s="1116"/>
    </row>
    <row r="37" spans="1:26" s="6" customFormat="1" ht="12.75">
      <c r="A37" s="1386" t="s">
        <v>32</v>
      </c>
      <c r="B37" s="1409" t="s">
        <v>1397</v>
      </c>
      <c r="C37" s="1443"/>
      <c r="D37" s="1132"/>
      <c r="E37" s="1409" t="s">
        <v>1397</v>
      </c>
      <c r="F37" s="1463"/>
      <c r="G37" s="1112"/>
      <c r="H37" s="1409" t="s">
        <v>1397</v>
      </c>
      <c r="I37" s="1467"/>
      <c r="J37" s="1825"/>
      <c r="K37" s="1409" t="s">
        <v>1397</v>
      </c>
      <c r="L37" s="1463"/>
      <c r="M37" s="1112"/>
      <c r="N37" s="1409" t="s">
        <v>1397</v>
      </c>
      <c r="O37" s="1463"/>
      <c r="P37" s="1112"/>
      <c r="Q37" s="1409" t="s">
        <v>1397</v>
      </c>
      <c r="R37" s="1463"/>
      <c r="S37" s="1112"/>
      <c r="T37" s="1409" t="s">
        <v>1397</v>
      </c>
      <c r="U37" s="1463"/>
      <c r="V37" s="1112"/>
      <c r="W37" s="1409" t="s">
        <v>1397</v>
      </c>
      <c r="X37" s="1463"/>
      <c r="Y37" s="1116"/>
      <c r="Z37" s="1116"/>
    </row>
    <row r="38" spans="1:26" s="6" customFormat="1" ht="12.75">
      <c r="A38" s="1387" t="s">
        <v>33</v>
      </c>
      <c r="B38" s="1410" t="s">
        <v>1398</v>
      </c>
      <c r="C38" s="1444"/>
      <c r="D38" s="1112"/>
      <c r="E38" s="1410" t="s">
        <v>1398</v>
      </c>
      <c r="F38" s="1463"/>
      <c r="G38" s="1112"/>
      <c r="H38" s="1410" t="s">
        <v>1398</v>
      </c>
      <c r="I38" s="1467"/>
      <c r="J38" s="1825"/>
      <c r="K38" s="1410" t="s">
        <v>1398</v>
      </c>
      <c r="L38" s="1463"/>
      <c r="M38" s="1112"/>
      <c r="N38" s="1410" t="s">
        <v>1398</v>
      </c>
      <c r="O38" s="1463"/>
      <c r="P38" s="1112"/>
      <c r="Q38" s="1410" t="s">
        <v>1398</v>
      </c>
      <c r="R38" s="1463"/>
      <c r="S38" s="1112"/>
      <c r="T38" s="1410" t="s">
        <v>1398</v>
      </c>
      <c r="U38" s="1463"/>
      <c r="V38" s="1112"/>
      <c r="W38" s="1410" t="s">
        <v>1398</v>
      </c>
      <c r="X38" s="1463"/>
      <c r="Y38" s="1116"/>
      <c r="Z38" s="1116"/>
    </row>
    <row r="39" spans="1:26" s="6" customFormat="1" ht="12.75">
      <c r="A39" s="1388" t="s">
        <v>37</v>
      </c>
      <c r="B39" s="1411" t="s">
        <v>37</v>
      </c>
      <c r="C39" s="1445"/>
      <c r="D39" s="1117"/>
      <c r="E39" s="1411" t="s">
        <v>37</v>
      </c>
      <c r="F39" s="1445"/>
      <c r="G39" s="1117"/>
      <c r="H39" s="1411" t="s">
        <v>37</v>
      </c>
      <c r="I39" s="1468"/>
      <c r="J39" s="1826"/>
      <c r="K39" s="1411" t="s">
        <v>37</v>
      </c>
      <c r="L39" s="1445"/>
      <c r="M39" s="1117"/>
      <c r="N39" s="1411" t="s">
        <v>1400</v>
      </c>
      <c r="O39" s="1445"/>
      <c r="P39" s="1117"/>
      <c r="Q39" s="1411" t="s">
        <v>37</v>
      </c>
      <c r="R39" s="1445"/>
      <c r="S39" s="1117"/>
      <c r="T39" s="1411" t="s">
        <v>37</v>
      </c>
      <c r="U39" s="1445"/>
      <c r="V39" s="1117"/>
      <c r="W39" s="1411" t="s">
        <v>37</v>
      </c>
      <c r="X39" s="1445"/>
      <c r="Y39" s="1116"/>
      <c r="Z39" s="1116"/>
    </row>
    <row r="40" spans="1:26" s="6" customFormat="1" ht="12.75">
      <c r="A40" s="1389" t="s">
        <v>34</v>
      </c>
      <c r="B40" s="1412" t="s">
        <v>434</v>
      </c>
      <c r="C40" s="1445"/>
      <c r="D40" s="1112"/>
      <c r="E40" s="1412" t="s">
        <v>434</v>
      </c>
      <c r="F40" s="1445"/>
      <c r="G40" s="1112"/>
      <c r="H40" s="1412" t="s">
        <v>434</v>
      </c>
      <c r="I40" s="1468"/>
      <c r="J40" s="1825"/>
      <c r="K40" s="1412" t="s">
        <v>434</v>
      </c>
      <c r="L40" s="1445"/>
      <c r="M40" s="1112"/>
      <c r="N40" s="1412" t="s">
        <v>434</v>
      </c>
      <c r="O40" s="1445"/>
      <c r="P40" s="1112"/>
      <c r="Q40" s="1412" t="s">
        <v>434</v>
      </c>
      <c r="R40" s="1445"/>
      <c r="S40" s="1112"/>
      <c r="T40" s="1412" t="s">
        <v>434</v>
      </c>
      <c r="U40" s="1445"/>
      <c r="V40" s="1112"/>
      <c r="W40" s="1412" t="s">
        <v>434</v>
      </c>
      <c r="X40" s="1445"/>
      <c r="Y40" s="1116"/>
      <c r="Z40" s="1116"/>
    </row>
    <row r="41" spans="1:26" s="6" customFormat="1" ht="12.75">
      <c r="A41" s="1390" t="s">
        <v>1370</v>
      </c>
      <c r="B41" s="1413" t="s">
        <v>200</v>
      </c>
      <c r="C41" s="1446"/>
      <c r="D41" s="1113"/>
      <c r="E41" s="1413" t="s">
        <v>200</v>
      </c>
      <c r="F41" s="1446"/>
      <c r="G41" s="1113"/>
      <c r="H41" s="1413" t="s">
        <v>200</v>
      </c>
      <c r="I41" s="1469"/>
      <c r="J41" s="1825"/>
      <c r="K41" s="1413" t="s">
        <v>200</v>
      </c>
      <c r="L41" s="1446"/>
      <c r="M41" s="1113"/>
      <c r="N41" s="1413" t="s">
        <v>200</v>
      </c>
      <c r="O41" s="1446"/>
      <c r="P41" s="1113"/>
      <c r="Q41" s="1413" t="s">
        <v>200</v>
      </c>
      <c r="R41" s="1446"/>
      <c r="S41" s="1113"/>
      <c r="T41" s="1413" t="s">
        <v>200</v>
      </c>
      <c r="U41" s="1446"/>
      <c r="V41" s="1113"/>
      <c r="W41" s="1413" t="s">
        <v>200</v>
      </c>
      <c r="X41" s="1446"/>
      <c r="Y41" s="1116"/>
      <c r="Z41" s="1116"/>
    </row>
    <row r="42" spans="1:26" s="6" customFormat="1" ht="12.75">
      <c r="A42" s="1389" t="s">
        <v>1371</v>
      </c>
      <c r="B42" s="1412" t="s">
        <v>1399</v>
      </c>
      <c r="C42" s="1445"/>
      <c r="D42" s="1112"/>
      <c r="E42" s="1412" t="s">
        <v>1399</v>
      </c>
      <c r="F42" s="1445"/>
      <c r="G42" s="1112"/>
      <c r="H42" s="1412" t="s">
        <v>1399</v>
      </c>
      <c r="I42" s="1468"/>
      <c r="J42" s="1825"/>
      <c r="K42" s="1412" t="s">
        <v>1399</v>
      </c>
      <c r="L42" s="1445"/>
      <c r="M42" s="1112"/>
      <c r="N42" s="1412" t="s">
        <v>1399</v>
      </c>
      <c r="O42" s="1445"/>
      <c r="P42" s="1112"/>
      <c r="Q42" s="1412" t="s">
        <v>1399</v>
      </c>
      <c r="R42" s="1445"/>
      <c r="S42" s="1112"/>
      <c r="T42" s="1412" t="s">
        <v>1399</v>
      </c>
      <c r="U42" s="1445"/>
      <c r="V42" s="1112"/>
      <c r="W42" s="1412" t="s">
        <v>1399</v>
      </c>
      <c r="X42" s="1445"/>
      <c r="Y42" s="1116"/>
      <c r="Z42" s="1116"/>
    </row>
    <row r="43" spans="1:26" s="6" customFormat="1" ht="12.75">
      <c r="A43" s="1390" t="s">
        <v>36</v>
      </c>
      <c r="B43" s="1390" t="s">
        <v>36</v>
      </c>
      <c r="C43" s="1445"/>
      <c r="D43" s="1115"/>
      <c r="E43" s="1390" t="s">
        <v>36</v>
      </c>
      <c r="F43" s="1445"/>
      <c r="G43" s="1115"/>
      <c r="H43" s="1390" t="s">
        <v>36</v>
      </c>
      <c r="I43" s="1468"/>
      <c r="J43" s="1827"/>
      <c r="K43" s="1390" t="s">
        <v>36</v>
      </c>
      <c r="L43" s="1445"/>
      <c r="M43" s="1115"/>
      <c r="N43" s="1390" t="s">
        <v>36</v>
      </c>
      <c r="O43" s="1445"/>
      <c r="P43" s="1115"/>
      <c r="Q43" s="1390" t="s">
        <v>36</v>
      </c>
      <c r="R43" s="1445"/>
      <c r="S43" s="1115"/>
      <c r="T43" s="1390" t="s">
        <v>36</v>
      </c>
      <c r="U43" s="1445"/>
      <c r="V43" s="1115"/>
      <c r="W43" s="1390" t="s">
        <v>36</v>
      </c>
      <c r="X43" s="1445"/>
      <c r="Y43" s="1116"/>
      <c r="Z43" s="1116"/>
    </row>
    <row r="44" spans="1:24" s="1115" customFormat="1" ht="13.5" thickBot="1">
      <c r="A44" s="1896" t="s">
        <v>1522</v>
      </c>
      <c r="B44" s="1896" t="s">
        <v>1522</v>
      </c>
      <c r="C44" s="1903"/>
      <c r="E44" s="1896" t="s">
        <v>1522</v>
      </c>
      <c r="F44" s="1903"/>
      <c r="H44" s="1896" t="s">
        <v>1522</v>
      </c>
      <c r="I44" s="1903"/>
      <c r="J44" s="1886"/>
      <c r="K44" s="1896" t="s">
        <v>1522</v>
      </c>
      <c r="L44" s="1903"/>
      <c r="N44" s="1896" t="s">
        <v>1522</v>
      </c>
      <c r="O44" s="1903"/>
      <c r="Q44" s="1391"/>
      <c r="R44" s="1447"/>
      <c r="T44" s="1391"/>
      <c r="U44" s="1447"/>
      <c r="W44" s="1391"/>
      <c r="X44" s="1447"/>
    </row>
    <row r="45" spans="1:28" s="1075" customFormat="1" ht="21.75" thickBot="1" thickTop="1">
      <c r="A45" s="1937" t="s">
        <v>1382</v>
      </c>
      <c r="B45" s="1925">
        <f>ROUNDDOWN((((B36+C37-IF(C43&gt;0,C43,0)-C39)/3)-C44)/IF(C45="yes",2,1),0)+IF(C43&lt;0,ROUNDDOWN(-C43/3,0),0)</f>
        <v>50</v>
      </c>
      <c r="C45" s="1898" t="s">
        <v>1525</v>
      </c>
      <c r="D45" s="1128"/>
      <c r="E45" s="1926">
        <f>ROUNDDOWN((((E36+F37-IF(F43&gt;0,F43,0)-F39)/3)-F44)/IF(F45="yes",2,1),0)+IF(F43&lt;0,ROUNDDOWN(-F43/3,0),0)</f>
        <v>20</v>
      </c>
      <c r="F45" s="1898" t="s">
        <v>1525</v>
      </c>
      <c r="G45" s="1128"/>
      <c r="H45" s="1925">
        <f>ROUNDDOWN((((H36+I37-IF(I43&gt;0,I43,0)-I39)/3)-I44)/IF(I45="yes",2,1),0)+IF(I43&lt;0,ROUNDDOWN(-I43/3,0),0)</f>
        <v>26</v>
      </c>
      <c r="I45" s="1898" t="s">
        <v>1525</v>
      </c>
      <c r="J45" s="1824"/>
      <c r="K45" s="1927">
        <f>ROUNDDOWN((((K36+L37-IF(L43&gt;0,L43,0)-L39)/3)-L44)/IF(L45="yes",2,1),0)+IF(L43&lt;0,ROUNDDOWN(-L43/3,0),0)</f>
        <v>30</v>
      </c>
      <c r="L45" s="1898" t="s">
        <v>1525</v>
      </c>
      <c r="M45" s="1128"/>
      <c r="N45" s="1928">
        <f>ROUNDDOWN((((N36+O37-IF(O43&gt;0,O43,0)-O39-40-O36)/3)-O44)/IF(O45="yes",2,1)+(40+O36)/3-O46/3-(O47/3)+IF(O43&lt;0,(-O43/3),0),0)</f>
        <v>40</v>
      </c>
      <c r="O45" s="1898" t="s">
        <v>1525</v>
      </c>
      <c r="P45" s="1128"/>
      <c r="Q45" s="1929">
        <f>ROUNDDOWN((Q36+R37-R43-R39)/3,0)/IF(R45="yes",2,1)</f>
        <v>33</v>
      </c>
      <c r="R45" s="1898" t="s">
        <v>1525</v>
      </c>
      <c r="S45" s="1127"/>
      <c r="T45" s="1930">
        <f>ROUNDDOWN((T36+U37-U43-U39)/3,0)/IF(U45="yes",2,1)</f>
        <v>20</v>
      </c>
      <c r="U45" s="1898" t="s">
        <v>1525</v>
      </c>
      <c r="V45" s="1129"/>
      <c r="W45" s="1931">
        <f>ROUNDDOWN((W36+X37-X43-X39)/3,0)</f>
        <v>6</v>
      </c>
      <c r="X45" s="1856"/>
      <c r="Y45" s="1114"/>
      <c r="Z45" s="1114"/>
      <c r="AA45" s="1076"/>
      <c r="AB45" s="1076"/>
    </row>
    <row r="46" spans="1:28" s="288" customFormat="1" ht="15" thickBot="1">
      <c r="A46" s="1392"/>
      <c r="B46" s="1077" t="s">
        <v>40</v>
      </c>
      <c r="C46" s="1448"/>
      <c r="D46" s="1111"/>
      <c r="E46" s="1077" t="s">
        <v>40</v>
      </c>
      <c r="F46" s="1448"/>
      <c r="G46" s="1111"/>
      <c r="H46" s="1089" t="s">
        <v>889</v>
      </c>
      <c r="I46" s="1470"/>
      <c r="J46" s="1825"/>
      <c r="K46" s="1092" t="s">
        <v>60</v>
      </c>
      <c r="L46" s="1448"/>
      <c r="M46" s="1895"/>
      <c r="N46" s="1430" t="s">
        <v>1523</v>
      </c>
      <c r="O46" s="1897"/>
      <c r="P46" s="1894"/>
      <c r="Q46" s="1077" t="s">
        <v>59</v>
      </c>
      <c r="R46" s="1448"/>
      <c r="S46" s="1111"/>
      <c r="T46" s="1104" t="s">
        <v>41</v>
      </c>
      <c r="U46" s="1448"/>
      <c r="V46" s="1111"/>
      <c r="W46" s="1089" t="s">
        <v>62</v>
      </c>
      <c r="X46" s="1448"/>
      <c r="Y46" s="1111"/>
      <c r="Z46" s="1111"/>
      <c r="AA46" s="1071"/>
      <c r="AB46" s="1071"/>
    </row>
    <row r="47" spans="1:28" s="6" customFormat="1" ht="15" thickBot="1">
      <c r="A47" s="1393"/>
      <c r="B47" s="1078" t="s">
        <v>1342</v>
      </c>
      <c r="C47" s="1449"/>
      <c r="D47" s="1112"/>
      <c r="E47" s="1087" t="s">
        <v>41</v>
      </c>
      <c r="F47" s="1449"/>
      <c r="G47" s="1112"/>
      <c r="H47" s="1078" t="s">
        <v>62</v>
      </c>
      <c r="I47" s="1471"/>
      <c r="J47" s="1825"/>
      <c r="K47" s="1093" t="s">
        <v>61</v>
      </c>
      <c r="L47" s="1449"/>
      <c r="M47" s="1130"/>
      <c r="N47" s="1914" t="s">
        <v>1524</v>
      </c>
      <c r="O47" s="1897"/>
      <c r="P47" s="1132"/>
      <c r="Q47" s="1087" t="s">
        <v>62</v>
      </c>
      <c r="R47" s="1449"/>
      <c r="S47" s="1112"/>
      <c r="T47" s="1105" t="s">
        <v>42</v>
      </c>
      <c r="U47" s="1449"/>
      <c r="V47" s="1112"/>
      <c r="W47" s="1078" t="s">
        <v>891</v>
      </c>
      <c r="X47" s="1449"/>
      <c r="Y47" s="1112"/>
      <c r="Z47" s="1112"/>
      <c r="AA47" s="8"/>
      <c r="AB47" s="8"/>
    </row>
    <row r="48" spans="1:28" s="6" customFormat="1" ht="14.25">
      <c r="A48" s="1393" t="s">
        <v>1383</v>
      </c>
      <c r="B48" s="1078" t="s">
        <v>1374</v>
      </c>
      <c r="C48" s="1449"/>
      <c r="D48" s="1112"/>
      <c r="E48" s="1078" t="s">
        <v>1374</v>
      </c>
      <c r="F48" s="1449"/>
      <c r="G48" s="1112"/>
      <c r="H48" s="1078" t="s">
        <v>891</v>
      </c>
      <c r="I48" s="1471"/>
      <c r="J48" s="1825"/>
      <c r="K48" s="1093" t="s">
        <v>64</v>
      </c>
      <c r="L48" s="1449"/>
      <c r="M48" s="1112"/>
      <c r="N48" s="1077" t="s">
        <v>59</v>
      </c>
      <c r="O48" s="1448"/>
      <c r="P48" s="1112"/>
      <c r="Q48" s="1087" t="s">
        <v>63</v>
      </c>
      <c r="R48" s="1449"/>
      <c r="S48" s="1112"/>
      <c r="T48" s="1105" t="s">
        <v>43</v>
      </c>
      <c r="U48" s="1449"/>
      <c r="V48" s="1112"/>
      <c r="W48" s="1078" t="s">
        <v>1378</v>
      </c>
      <c r="X48" s="1449"/>
      <c r="Y48" s="1112"/>
      <c r="Z48" s="1112"/>
      <c r="AA48" s="8"/>
      <c r="AB48" s="8"/>
    </row>
    <row r="49" spans="1:28" s="6" customFormat="1" ht="14.25">
      <c r="A49" s="1393" t="s">
        <v>1384</v>
      </c>
      <c r="B49" s="1079" t="s">
        <v>1375</v>
      </c>
      <c r="C49" s="1449"/>
      <c r="D49" s="1112"/>
      <c r="E49" s="1079" t="s">
        <v>1375</v>
      </c>
      <c r="F49" s="1449"/>
      <c r="G49" s="1112"/>
      <c r="H49" s="1079" t="s">
        <v>1375</v>
      </c>
      <c r="I49" s="1471"/>
      <c r="J49" s="1825"/>
      <c r="K49" s="1094" t="s">
        <v>1380</v>
      </c>
      <c r="L49" s="1449"/>
      <c r="M49" s="1112"/>
      <c r="N49" s="1087" t="s">
        <v>61</v>
      </c>
      <c r="O49" s="1449"/>
      <c r="P49" s="1112"/>
      <c r="Q49" s="1100" t="s">
        <v>1375</v>
      </c>
      <c r="R49" s="1449"/>
      <c r="S49" s="1112"/>
      <c r="T49" s="1088"/>
      <c r="U49" s="1109"/>
      <c r="V49" s="1112"/>
      <c r="W49" s="1088"/>
      <c r="X49" s="1109"/>
      <c r="Y49" s="1112"/>
      <c r="Z49" s="1112"/>
      <c r="AA49" s="8"/>
      <c r="AB49" s="8"/>
    </row>
    <row r="50" spans="1:28" s="6" customFormat="1" ht="14.25">
      <c r="A50" s="1393" t="s">
        <v>1385</v>
      </c>
      <c r="B50" s="1080" t="s">
        <v>44</v>
      </c>
      <c r="C50" s="1449"/>
      <c r="D50" s="1112"/>
      <c r="E50" s="1088"/>
      <c r="F50" s="1109"/>
      <c r="G50" s="1112"/>
      <c r="H50" s="1080" t="s">
        <v>50</v>
      </c>
      <c r="I50" s="1471"/>
      <c r="J50" s="1825"/>
      <c r="K50" s="1095" t="s">
        <v>1375</v>
      </c>
      <c r="L50" s="1449"/>
      <c r="M50" s="1112"/>
      <c r="N50" s="1087" t="s">
        <v>63</v>
      </c>
      <c r="O50" s="1449"/>
      <c r="P50" s="1112"/>
      <c r="Q50" s="1101" t="s">
        <v>1381</v>
      </c>
      <c r="R50" s="1488"/>
      <c r="S50" s="1112"/>
      <c r="T50" s="1088"/>
      <c r="U50" s="1109"/>
      <c r="V50" s="1112"/>
      <c r="W50" s="1088"/>
      <c r="X50" s="1109"/>
      <c r="Y50" s="1112"/>
      <c r="Z50" s="1112"/>
      <c r="AA50" s="8"/>
      <c r="AB50" s="8"/>
    </row>
    <row r="51" spans="1:28" s="6" customFormat="1" ht="14.25">
      <c r="A51" s="1393" t="s">
        <v>1386</v>
      </c>
      <c r="B51" s="1081" t="s">
        <v>46</v>
      </c>
      <c r="C51" s="1449"/>
      <c r="D51" s="1112"/>
      <c r="E51" s="1080" t="s">
        <v>47</v>
      </c>
      <c r="F51" s="1449"/>
      <c r="G51" s="1112"/>
      <c r="H51" s="1080" t="s">
        <v>48</v>
      </c>
      <c r="I51" s="1471"/>
      <c r="J51" s="1825"/>
      <c r="K51" s="1096" t="s">
        <v>69</v>
      </c>
      <c r="L51" s="1449"/>
      <c r="M51" s="1112"/>
      <c r="N51" s="1079" t="s">
        <v>1375</v>
      </c>
      <c r="O51" s="1449"/>
      <c r="P51" s="1112"/>
      <c r="Q51" s="1102" t="s">
        <v>1392</v>
      </c>
      <c r="R51" s="1488"/>
      <c r="S51" s="1112"/>
      <c r="T51" s="1088"/>
      <c r="U51" s="1109"/>
      <c r="V51" s="1112"/>
      <c r="W51" s="1088"/>
      <c r="X51" s="1109"/>
      <c r="Y51" s="1112"/>
      <c r="Z51" s="1112"/>
      <c r="AA51" s="8"/>
      <c r="AB51" s="8"/>
    </row>
    <row r="52" spans="1:28" s="6" customFormat="1" ht="14.25">
      <c r="A52" s="1393" t="s">
        <v>1387</v>
      </c>
      <c r="B52" s="1082" t="s">
        <v>49</v>
      </c>
      <c r="C52" s="1449"/>
      <c r="D52" s="1112"/>
      <c r="E52" s="1088"/>
      <c r="F52" s="1109"/>
      <c r="G52" s="1112"/>
      <c r="H52" s="1080" t="s">
        <v>45</v>
      </c>
      <c r="I52" s="1471"/>
      <c r="J52" s="1825"/>
      <c r="K52" s="1096" t="s">
        <v>66</v>
      </c>
      <c r="L52" s="1449"/>
      <c r="M52" s="1112"/>
      <c r="N52" s="1080" t="s">
        <v>66</v>
      </c>
      <c r="O52" s="1449"/>
      <c r="P52" s="1112"/>
      <c r="Q52" s="1103" t="s">
        <v>44</v>
      </c>
      <c r="R52" s="1449"/>
      <c r="S52" s="1112"/>
      <c r="T52" s="1106" t="s">
        <v>65</v>
      </c>
      <c r="U52" s="1449"/>
      <c r="V52" s="1112"/>
      <c r="W52" s="1088"/>
      <c r="X52" s="1109"/>
      <c r="Y52" s="1112"/>
      <c r="Z52" s="1112"/>
      <c r="AA52" s="8"/>
      <c r="AB52" s="8"/>
    </row>
    <row r="53" spans="1:24" ht="14.25">
      <c r="A53" s="1393" t="s">
        <v>1385</v>
      </c>
      <c r="B53" s="1080" t="s">
        <v>51</v>
      </c>
      <c r="C53" s="1449"/>
      <c r="E53" s="1088"/>
      <c r="F53" s="1109"/>
      <c r="H53" s="1083" t="s">
        <v>52</v>
      </c>
      <c r="I53" s="1471"/>
      <c r="J53" s="1827"/>
      <c r="K53" s="1096" t="s">
        <v>65</v>
      </c>
      <c r="L53" s="1449"/>
      <c r="N53" s="1080" t="s">
        <v>47</v>
      </c>
      <c r="O53" s="1449"/>
      <c r="Q53" s="1083" t="s">
        <v>52</v>
      </c>
      <c r="R53" s="1449"/>
      <c r="T53" s="1107" t="s">
        <v>52</v>
      </c>
      <c r="U53" s="1449"/>
      <c r="W53" s="1083" t="s">
        <v>67</v>
      </c>
      <c r="X53" s="1449"/>
    </row>
    <row r="54" spans="1:24" ht="14.25">
      <c r="A54" s="1393" t="s">
        <v>1388</v>
      </c>
      <c r="B54" s="1083" t="s">
        <v>52</v>
      </c>
      <c r="C54" s="1449"/>
      <c r="E54" s="1083" t="s">
        <v>52</v>
      </c>
      <c r="F54" s="1449"/>
      <c r="H54" s="1083" t="s">
        <v>53</v>
      </c>
      <c r="I54" s="1471"/>
      <c r="J54" s="1827"/>
      <c r="K54" s="1097" t="s">
        <v>52</v>
      </c>
      <c r="L54" s="1449"/>
      <c r="N54" s="1083" t="s">
        <v>52</v>
      </c>
      <c r="O54" s="1449"/>
      <c r="Q54" s="1083" t="s">
        <v>53</v>
      </c>
      <c r="R54" s="1449"/>
      <c r="T54" s="1088"/>
      <c r="U54" s="1109"/>
      <c r="W54" s="1088"/>
      <c r="X54" s="1109"/>
    </row>
    <row r="55" spans="1:24" ht="14.25">
      <c r="A55" s="1393" t="s">
        <v>1389</v>
      </c>
      <c r="B55" s="1083" t="s">
        <v>53</v>
      </c>
      <c r="C55" s="1449"/>
      <c r="E55" s="1083" t="s">
        <v>53</v>
      </c>
      <c r="F55" s="1449"/>
      <c r="H55" s="1084" t="s">
        <v>1377</v>
      </c>
      <c r="I55" s="1471"/>
      <c r="J55" s="1827"/>
      <c r="K55" s="1098" t="s">
        <v>1376</v>
      </c>
      <c r="L55" s="1449"/>
      <c r="N55" s="1083" t="s">
        <v>53</v>
      </c>
      <c r="O55" s="1449"/>
      <c r="Q55" s="1084" t="s">
        <v>1376</v>
      </c>
      <c r="R55" s="1449"/>
      <c r="T55" s="1088"/>
      <c r="U55" s="1109"/>
      <c r="W55" s="1088"/>
      <c r="X55" s="1109"/>
    </row>
    <row r="56" spans="1:26" s="6" customFormat="1" ht="14.25">
      <c r="A56" s="1393"/>
      <c r="B56" s="1084" t="s">
        <v>1376</v>
      </c>
      <c r="C56" s="1449"/>
      <c r="D56" s="1116"/>
      <c r="E56" s="1084" t="s">
        <v>1345</v>
      </c>
      <c r="F56" s="1449"/>
      <c r="G56" s="1116"/>
      <c r="H56" s="1090" t="s">
        <v>55</v>
      </c>
      <c r="I56" s="1471"/>
      <c r="J56" s="1826"/>
      <c r="K56" s="1099" t="s">
        <v>55</v>
      </c>
      <c r="L56" s="1449"/>
      <c r="M56" s="1116"/>
      <c r="N56" s="1084" t="s">
        <v>1376</v>
      </c>
      <c r="O56" s="1449"/>
      <c r="P56" s="1116"/>
      <c r="Q56" s="1090" t="s">
        <v>55</v>
      </c>
      <c r="R56" s="1449"/>
      <c r="S56" s="1116"/>
      <c r="T56" s="1088"/>
      <c r="U56" s="1109"/>
      <c r="V56" s="1116"/>
      <c r="W56" s="1090" t="s">
        <v>55</v>
      </c>
      <c r="X56" s="1449"/>
      <c r="Y56" s="1116"/>
      <c r="Z56" s="1116"/>
    </row>
    <row r="57" spans="1:24" ht="14.25">
      <c r="A57" s="1393"/>
      <c r="B57" s="1085" t="s">
        <v>55</v>
      </c>
      <c r="C57" s="1449"/>
      <c r="E57" s="1088"/>
      <c r="F57" s="1109"/>
      <c r="H57" s="1091" t="s">
        <v>1379</v>
      </c>
      <c r="I57" s="1471"/>
      <c r="J57" s="1827"/>
      <c r="K57" s="1099" t="s">
        <v>73</v>
      </c>
      <c r="L57" s="1449"/>
      <c r="N57" s="1090" t="s">
        <v>55</v>
      </c>
      <c r="O57" s="1449"/>
      <c r="Q57" s="1091" t="s">
        <v>1379</v>
      </c>
      <c r="R57" s="1449"/>
      <c r="T57" s="1088"/>
      <c r="U57" s="1109"/>
      <c r="W57" s="1088"/>
      <c r="X57" s="1109"/>
    </row>
    <row r="58" spans="1:26" s="6" customFormat="1" ht="14.25">
      <c r="A58" s="1393"/>
      <c r="B58" s="1091" t="s">
        <v>1393</v>
      </c>
      <c r="C58" s="1449"/>
      <c r="D58" s="1116"/>
      <c r="E58" s="1088"/>
      <c r="F58" s="1109"/>
      <c r="G58" s="1116"/>
      <c r="H58" s="1091" t="s">
        <v>1393</v>
      </c>
      <c r="I58" s="1471"/>
      <c r="J58" s="1826"/>
      <c r="K58" s="1091" t="s">
        <v>1393</v>
      </c>
      <c r="L58" s="1449"/>
      <c r="M58" s="1116"/>
      <c r="N58" s="1091" t="s">
        <v>1393</v>
      </c>
      <c r="O58" s="1449"/>
      <c r="P58" s="1116"/>
      <c r="Q58" s="1091" t="s">
        <v>1393</v>
      </c>
      <c r="R58" s="1449"/>
      <c r="S58" s="1116"/>
      <c r="T58" s="1088"/>
      <c r="U58" s="1109"/>
      <c r="V58" s="1116"/>
      <c r="W58" s="1088"/>
      <c r="X58" s="1109"/>
      <c r="Y58" s="1116"/>
      <c r="Z58" s="1116"/>
    </row>
    <row r="59" spans="1:24" ht="15">
      <c r="A59" s="1938" t="s">
        <v>68</v>
      </c>
      <c r="B59" s="1119">
        <f>Germany!AH6+Germany!AI6</f>
        <v>0</v>
      </c>
      <c r="C59" s="1450"/>
      <c r="E59" s="1119">
        <f>Italy!Y6+Italy!Z6</f>
        <v>0</v>
      </c>
      <c r="F59" s="1450"/>
      <c r="H59" s="1119">
        <f>Japan!AT6+Japan!AU6</f>
        <v>0</v>
      </c>
      <c r="I59" s="1472"/>
      <c r="J59" s="1827"/>
      <c r="K59" s="1120" t="s">
        <v>68</v>
      </c>
      <c r="L59" s="1449"/>
      <c r="N59" s="1119">
        <f>Britain!AK6+Britain!AL6</f>
        <v>0</v>
      </c>
      <c r="O59" s="1450"/>
      <c r="Q59" s="1119">
        <f>USANavy!W6+USANavy!X6+USANavy!AK6+USANavy!AL6</f>
        <v>1</v>
      </c>
      <c r="R59" s="1450"/>
      <c r="T59" s="1795">
        <f>France!G6</f>
        <v>1</v>
      </c>
      <c r="U59" s="1109"/>
      <c r="W59" s="1121"/>
      <c r="X59" s="1109"/>
    </row>
    <row r="60" spans="1:24" ht="18">
      <c r="A60" s="1933" t="s">
        <v>1369</v>
      </c>
      <c r="B60" s="1934">
        <f>C46*3+C47*2+C48*1+C49*3+C50*10+C51*8+C53*4+C54*3+C55+C56*3+C57*2+C52*6+C58*5+B59*3</f>
        <v>0</v>
      </c>
      <c r="C60" s="1451"/>
      <c r="E60" s="1934">
        <f>F46*3+F47*2+F48*1+F49*3+F51*4+F54*3+F55+F56*3+E59*3</f>
        <v>0</v>
      </c>
      <c r="F60" s="1450"/>
      <c r="H60" s="1934">
        <f>I46*3+I47*2+I48+I49*3+I50*6+I51*4+I52*2+I53*3+I54+I55*3+I56*2+I57*10+I58*5+H59*3</f>
        <v>0</v>
      </c>
      <c r="I60" s="1472"/>
      <c r="J60" s="1886"/>
      <c r="K60" s="1934">
        <f>L46*3+L47*2+L48+L50*3+L51*10+L52*8+L53*6+L54*3+L49+L55*3+L56*2+L58*5+L59*3</f>
        <v>0</v>
      </c>
      <c r="L60" s="1450"/>
      <c r="N60" s="1934">
        <f>O48*3+O49*2+O50*1+O51*3+O52*8+O53*4+O54*3+O55+O56*3+O57*2+O58*5+N59*3-R51*3-R50</f>
        <v>0</v>
      </c>
      <c r="O60" s="1450"/>
      <c r="Q60" s="1934">
        <f>R46*3+R47*2+R48+R49*3+R50+R51*3+R52*10+R53*3+R54+R55*3+R56*2+R57*10+R58*5+Q59*3</f>
        <v>3</v>
      </c>
      <c r="R60" s="1450"/>
      <c r="T60" s="1934">
        <f>U46*2+U47+U48+U52*6+U53*3+T59*3</f>
        <v>3</v>
      </c>
      <c r="U60" s="1450"/>
      <c r="W60" s="1934">
        <f>X46*2+X47+X48+X53*3+X56*2</f>
        <v>0</v>
      </c>
      <c r="X60" s="1450"/>
    </row>
    <row r="61" spans="1:24" s="1115" customFormat="1" ht="12.75">
      <c r="A61" s="1391"/>
      <c r="B61" s="1857">
        <f>IF(B60&gt;B45,"UCL Error","")</f>
      </c>
      <c r="C61" s="1447"/>
      <c r="E61" s="1857">
        <f>IF(E60&gt;E45,"UCL Error","")</f>
      </c>
      <c r="F61" s="1447"/>
      <c r="H61" s="1857">
        <f>IF(H60&gt;H45,"UCL Error","")</f>
      </c>
      <c r="I61" s="1447"/>
      <c r="J61" s="1827"/>
      <c r="K61" s="1857">
        <f>IF(K60&gt;K45,"UCL Error","")</f>
      </c>
      <c r="L61" s="1447"/>
      <c r="N61" s="1857">
        <f>IF(N60&gt;N45,"UCL Error","")</f>
      </c>
      <c r="O61" s="1447"/>
      <c r="Q61" s="1857">
        <f>IF(Q60&gt;Q45,"UCL Error","")</f>
      </c>
      <c r="R61" s="1447"/>
      <c r="T61" s="1857">
        <f>IF(T60&gt;T45,"UCL Error","")</f>
      </c>
      <c r="U61" s="1447"/>
      <c r="W61" s="1857">
        <f>IF(W60&gt;W45,"UCL Error","")</f>
      </c>
      <c r="X61" s="1447"/>
    </row>
    <row r="62" spans="1:28" s="6" customFormat="1" ht="15.75">
      <c r="A62" s="1394" t="s">
        <v>1390</v>
      </c>
      <c r="B62" s="1414">
        <f>B60+C41+C42+C40+C43</f>
        <v>0</v>
      </c>
      <c r="C62" s="1447"/>
      <c r="D62" s="1115"/>
      <c r="E62" s="1414">
        <f>E60+F41+F42+F40+F43</f>
        <v>0</v>
      </c>
      <c r="F62" s="1447"/>
      <c r="G62" s="1115"/>
      <c r="H62" s="1414">
        <f>H60+I41+I42+I40+I43</f>
        <v>0</v>
      </c>
      <c r="I62" s="1447"/>
      <c r="J62" s="1828"/>
      <c r="K62" s="1414">
        <f>K60+L41+L42+L40+L43</f>
        <v>0</v>
      </c>
      <c r="L62" s="1447"/>
      <c r="M62" s="1115"/>
      <c r="N62" s="1414">
        <f>N60+O41+O42+O40+O43</f>
        <v>0</v>
      </c>
      <c r="O62" s="1447"/>
      <c r="P62" s="1115"/>
      <c r="Q62" s="1414">
        <f>Q60+R41+R42+R40+R43</f>
        <v>3</v>
      </c>
      <c r="R62" s="1447"/>
      <c r="S62" s="1115"/>
      <c r="T62" s="1414">
        <f>T60+U41+U42+U40+U43</f>
        <v>3</v>
      </c>
      <c r="U62" s="1447"/>
      <c r="V62" s="1115"/>
      <c r="W62" s="1414">
        <f>W60+X41+X42+X40+X43</f>
        <v>0</v>
      </c>
      <c r="X62" s="1447"/>
      <c r="Y62" s="1112"/>
      <c r="Z62" s="1112"/>
      <c r="AA62" s="8"/>
      <c r="AB62" s="8"/>
    </row>
    <row r="63" spans="1:28" s="6" customFormat="1" ht="13.5" thickBot="1">
      <c r="A63" s="1395" t="s">
        <v>35</v>
      </c>
      <c r="B63" s="1395" t="s">
        <v>55</v>
      </c>
      <c r="C63" s="1445"/>
      <c r="D63" s="1115"/>
      <c r="E63" s="1395" t="s">
        <v>55</v>
      </c>
      <c r="F63" s="1445"/>
      <c r="G63" s="1115"/>
      <c r="H63" s="1395" t="s">
        <v>55</v>
      </c>
      <c r="I63" s="1468"/>
      <c r="J63" s="1827"/>
      <c r="K63" s="1395" t="s">
        <v>55</v>
      </c>
      <c r="L63" s="1445"/>
      <c r="M63" s="1115"/>
      <c r="N63" s="1395" t="s">
        <v>55</v>
      </c>
      <c r="O63" s="1445"/>
      <c r="P63" s="1115"/>
      <c r="Q63" s="1395" t="s">
        <v>55</v>
      </c>
      <c r="R63" s="1445"/>
      <c r="S63" s="1115"/>
      <c r="T63" s="1881"/>
      <c r="U63" s="1882"/>
      <c r="V63" s="1115"/>
      <c r="W63" s="1878"/>
      <c r="X63" s="1879"/>
      <c r="Y63" s="1112"/>
      <c r="Z63" s="1112"/>
      <c r="AA63" s="8"/>
      <c r="AB63" s="8"/>
    </row>
    <row r="64" spans="1:28" s="809" customFormat="1" ht="19.5" thickBot="1" thickTop="1">
      <c r="A64" s="1398" t="s">
        <v>1391</v>
      </c>
      <c r="B64" s="1408">
        <f>B35+C37+C38-B62-C63-C39</f>
        <v>110</v>
      </c>
      <c r="C64" s="1441"/>
      <c r="D64" s="1128"/>
      <c r="E64" s="1417">
        <f>E35+F37+F38-E62-F63-F39</f>
        <v>50</v>
      </c>
      <c r="F64" s="1461"/>
      <c r="G64" s="1128"/>
      <c r="H64" s="1419">
        <f>H35+I37+I38-H62-I63-I39</f>
        <v>50</v>
      </c>
      <c r="I64" s="1465"/>
      <c r="J64" s="1824"/>
      <c r="K64" s="1422">
        <f>K35+L37+L38-K62-L63-L39</f>
        <v>70</v>
      </c>
      <c r="L64" s="1477"/>
      <c r="M64" s="1128"/>
      <c r="N64" s="1902">
        <f>N35+O37+O38-O39-O44-O46-O47-N62-O63</f>
        <v>60</v>
      </c>
      <c r="O64" s="1483"/>
      <c r="P64" s="1128"/>
      <c r="Q64" s="1433">
        <f>Q35+R37+R38-Q62-R63-R39</f>
        <v>91</v>
      </c>
      <c r="R64" s="1487"/>
      <c r="S64" s="1127"/>
      <c r="T64" s="1438">
        <f>T35+U37+U38-T62-U63-U39</f>
        <v>31</v>
      </c>
      <c r="U64" s="1492"/>
      <c r="V64" s="1129"/>
      <c r="W64" s="1435">
        <f>W35+X37+X38-W62-X63-X39</f>
        <v>10</v>
      </c>
      <c r="X64" s="1490"/>
      <c r="Y64" s="1118"/>
      <c r="Z64" s="1118"/>
      <c r="AA64" s="1072"/>
      <c r="AB64" s="1072"/>
    </row>
    <row r="65" spans="1:24" s="1905" customFormat="1" ht="30">
      <c r="A65" s="1911" t="s">
        <v>1402</v>
      </c>
      <c r="B65" s="1904"/>
      <c r="C65" s="1453"/>
      <c r="E65" s="1906"/>
      <c r="F65" s="1453"/>
      <c r="H65" s="1904"/>
      <c r="I65" s="1474"/>
      <c r="J65" s="1907"/>
      <c r="K65" s="1908"/>
      <c r="L65" s="1484"/>
      <c r="N65" s="1909"/>
      <c r="O65" s="1484"/>
      <c r="Q65" s="1909"/>
      <c r="R65" s="1484"/>
      <c r="T65" s="1909"/>
      <c r="U65" s="1484"/>
      <c r="X65" s="1484"/>
    </row>
    <row r="66" spans="1:28" s="1146" customFormat="1" ht="45" thickBot="1">
      <c r="A66" s="1399"/>
      <c r="B66" s="1399"/>
      <c r="C66" s="1454"/>
      <c r="D66" s="1145"/>
      <c r="E66" s="1399"/>
      <c r="F66" s="1454"/>
      <c r="G66" s="1145"/>
      <c r="H66" s="1399"/>
      <c r="I66" s="1454"/>
      <c r="J66" s="1140"/>
      <c r="K66" s="1424" t="s">
        <v>1403</v>
      </c>
      <c r="L66" s="1454"/>
      <c r="M66" s="1145"/>
      <c r="N66" s="1399"/>
      <c r="O66" s="1454"/>
      <c r="P66" s="1145"/>
      <c r="Q66" s="1399"/>
      <c r="R66" s="1454"/>
      <c r="S66" s="1145"/>
      <c r="T66" s="1399"/>
      <c r="U66" s="1454"/>
      <c r="V66" s="1145"/>
      <c r="W66" s="1399"/>
      <c r="X66" s="1454"/>
      <c r="Y66" s="1145"/>
      <c r="Z66" s="1145"/>
      <c r="AA66" s="1145"/>
      <c r="AB66" s="1145"/>
    </row>
    <row r="67" spans="1:28" s="288" customFormat="1" ht="19.5" thickBot="1" thickTop="1">
      <c r="A67" s="1400" t="s">
        <v>1373</v>
      </c>
      <c r="B67" s="1408">
        <f>YSS!B16</f>
        <v>40</v>
      </c>
      <c r="C67" s="1441"/>
      <c r="D67" s="1128"/>
      <c r="E67" s="1417">
        <f>YSS!C16</f>
        <v>40</v>
      </c>
      <c r="F67" s="1461"/>
      <c r="G67" s="1128"/>
      <c r="H67" s="1419">
        <f>YSS!D16</f>
        <v>40</v>
      </c>
      <c r="I67" s="1465"/>
      <c r="J67" s="1824"/>
      <c r="K67" s="1422">
        <f>YSS!E16</f>
        <v>40</v>
      </c>
      <c r="L67" s="1477"/>
      <c r="M67" s="1128"/>
      <c r="N67" s="1429">
        <f>YSS!F16</f>
        <v>40</v>
      </c>
      <c r="O67" s="1483"/>
      <c r="P67" s="1128"/>
      <c r="Q67" s="1433">
        <f>YSS!G16</f>
        <v>40</v>
      </c>
      <c r="R67" s="1487"/>
      <c r="S67" s="1127"/>
      <c r="T67" s="1438">
        <f>YSS!H16</f>
        <v>40</v>
      </c>
      <c r="U67" s="1492"/>
      <c r="V67" s="1129"/>
      <c r="W67" s="1435">
        <f>YSS!I16</f>
        <v>40</v>
      </c>
      <c r="X67" s="1490"/>
      <c r="Y67" s="1111"/>
      <c r="Z67" s="1111"/>
      <c r="AA67" s="1071"/>
      <c r="AB67" s="1071"/>
    </row>
    <row r="68" spans="1:28" s="6" customFormat="1" ht="14.25">
      <c r="A68" s="1385" t="s">
        <v>1354</v>
      </c>
      <c r="B68" s="1133">
        <f>YSS!B17</f>
        <v>150</v>
      </c>
      <c r="C68" s="1442"/>
      <c r="D68" s="1132"/>
      <c r="E68" s="1086">
        <f>YSS!C17</f>
        <v>50</v>
      </c>
      <c r="F68" s="1462"/>
      <c r="G68" s="1112"/>
      <c r="H68" s="1123">
        <f>YSS!D17</f>
        <v>70</v>
      </c>
      <c r="I68" s="1466"/>
      <c r="J68" s="1825"/>
      <c r="K68" s="1210">
        <f>YSS!E17</f>
        <v>90</v>
      </c>
      <c r="L68" s="1462"/>
      <c r="M68" s="1112"/>
      <c r="N68" s="1125">
        <f>YSS!F17</f>
        <v>120</v>
      </c>
      <c r="O68" s="1494"/>
      <c r="P68" s="1112"/>
      <c r="Q68" s="1126">
        <f>YSS!G17</f>
        <v>100</v>
      </c>
      <c r="R68" s="1462"/>
      <c r="S68" s="1112"/>
      <c r="T68" s="1134">
        <f>YSS!H17</f>
        <v>60</v>
      </c>
      <c r="U68" s="1493"/>
      <c r="V68" s="1130"/>
      <c r="W68" s="1131">
        <f>YSS!I17</f>
        <v>20</v>
      </c>
      <c r="X68" s="1450"/>
      <c r="Y68" s="1132"/>
      <c r="Z68" s="1112"/>
      <c r="AA68" s="8"/>
      <c r="AB68" s="8"/>
    </row>
    <row r="69" spans="1:28" s="6" customFormat="1" ht="12.75">
      <c r="A69" s="1386" t="s">
        <v>32</v>
      </c>
      <c r="B69" s="1409" t="s">
        <v>1397</v>
      </c>
      <c r="C69" s="1443"/>
      <c r="D69" s="1132"/>
      <c r="E69" s="1409" t="s">
        <v>1397</v>
      </c>
      <c r="F69" s="1463"/>
      <c r="G69" s="1112"/>
      <c r="H69" s="1409" t="s">
        <v>1397</v>
      </c>
      <c r="I69" s="1467"/>
      <c r="J69" s="1825"/>
      <c r="K69" s="1409" t="s">
        <v>1397</v>
      </c>
      <c r="L69" s="1463"/>
      <c r="M69" s="1112"/>
      <c r="N69" s="1409" t="s">
        <v>1397</v>
      </c>
      <c r="O69" s="1463"/>
      <c r="P69" s="1112"/>
      <c r="Q69" s="1409" t="s">
        <v>1397</v>
      </c>
      <c r="R69" s="1463"/>
      <c r="S69" s="1112"/>
      <c r="T69" s="1409" t="s">
        <v>1397</v>
      </c>
      <c r="U69" s="1463"/>
      <c r="V69" s="1112"/>
      <c r="W69" s="1409" t="s">
        <v>1397</v>
      </c>
      <c r="X69" s="1463"/>
      <c r="Y69" s="1112"/>
      <c r="Z69" s="1112"/>
      <c r="AA69" s="8"/>
      <c r="AB69" s="8"/>
    </row>
    <row r="70" spans="1:28" s="6" customFormat="1" ht="12.75">
      <c r="A70" s="1387" t="s">
        <v>33</v>
      </c>
      <c r="B70" s="1410" t="s">
        <v>1398</v>
      </c>
      <c r="C70" s="1444"/>
      <c r="D70" s="1112"/>
      <c r="E70" s="1410" t="s">
        <v>1398</v>
      </c>
      <c r="F70" s="1463"/>
      <c r="G70" s="1112"/>
      <c r="H70" s="1410" t="s">
        <v>1398</v>
      </c>
      <c r="I70" s="1467"/>
      <c r="J70" s="1825"/>
      <c r="K70" s="1410" t="s">
        <v>1398</v>
      </c>
      <c r="L70" s="1463"/>
      <c r="M70" s="1112"/>
      <c r="N70" s="1410" t="s">
        <v>1398</v>
      </c>
      <c r="O70" s="1463"/>
      <c r="P70" s="1112"/>
      <c r="Q70" s="1410" t="s">
        <v>1398</v>
      </c>
      <c r="R70" s="1463"/>
      <c r="S70" s="1112"/>
      <c r="T70" s="1410" t="s">
        <v>1398</v>
      </c>
      <c r="U70" s="1463"/>
      <c r="V70" s="1112"/>
      <c r="W70" s="1410" t="s">
        <v>1398</v>
      </c>
      <c r="X70" s="1463"/>
      <c r="Y70" s="1112"/>
      <c r="Z70" s="1112"/>
      <c r="AA70" s="8"/>
      <c r="AB70" s="8"/>
    </row>
    <row r="71" spans="1:26" s="288" customFormat="1" ht="12.75">
      <c r="A71" s="1388" t="s">
        <v>37</v>
      </c>
      <c r="B71" s="1411" t="s">
        <v>37</v>
      </c>
      <c r="C71" s="1445"/>
      <c r="D71" s="1117"/>
      <c r="E71" s="1411" t="s">
        <v>37</v>
      </c>
      <c r="F71" s="1445"/>
      <c r="G71" s="1117"/>
      <c r="H71" s="1411" t="s">
        <v>37</v>
      </c>
      <c r="I71" s="1468"/>
      <c r="J71" s="1826"/>
      <c r="K71" s="1411" t="s">
        <v>37</v>
      </c>
      <c r="L71" s="1445"/>
      <c r="M71" s="1117"/>
      <c r="N71" s="1411" t="s">
        <v>1400</v>
      </c>
      <c r="O71" s="1445"/>
      <c r="P71" s="1117"/>
      <c r="Q71" s="1411" t="s">
        <v>37</v>
      </c>
      <c r="R71" s="1445"/>
      <c r="S71" s="1117"/>
      <c r="T71" s="1411" t="s">
        <v>37</v>
      </c>
      <c r="U71" s="1445"/>
      <c r="V71" s="1117"/>
      <c r="W71" s="1411" t="s">
        <v>37</v>
      </c>
      <c r="X71" s="1445"/>
      <c r="Y71" s="1117"/>
      <c r="Z71" s="1117"/>
    </row>
    <row r="72" spans="1:28" s="6" customFormat="1" ht="12.75">
      <c r="A72" s="1389" t="s">
        <v>34</v>
      </c>
      <c r="B72" s="1412" t="s">
        <v>434</v>
      </c>
      <c r="C72" s="1445"/>
      <c r="D72" s="1112"/>
      <c r="E72" s="1412" t="s">
        <v>434</v>
      </c>
      <c r="F72" s="1445"/>
      <c r="G72" s="1112"/>
      <c r="H72" s="1412" t="s">
        <v>434</v>
      </c>
      <c r="I72" s="1468"/>
      <c r="J72" s="1825"/>
      <c r="K72" s="1412" t="s">
        <v>434</v>
      </c>
      <c r="L72" s="1445"/>
      <c r="M72" s="1112"/>
      <c r="N72" s="1412" t="s">
        <v>434</v>
      </c>
      <c r="O72" s="1445"/>
      <c r="P72" s="1112"/>
      <c r="Q72" s="1412" t="s">
        <v>434</v>
      </c>
      <c r="R72" s="1445"/>
      <c r="S72" s="1112"/>
      <c r="T72" s="1412" t="s">
        <v>434</v>
      </c>
      <c r="U72" s="1445"/>
      <c r="V72" s="1112"/>
      <c r="W72" s="1412" t="s">
        <v>434</v>
      </c>
      <c r="X72" s="1445"/>
      <c r="Y72" s="1112"/>
      <c r="Z72" s="1112"/>
      <c r="AA72" s="8"/>
      <c r="AB72" s="8"/>
    </row>
    <row r="73" spans="1:28" s="414" customFormat="1" ht="12.75">
      <c r="A73" s="1390" t="s">
        <v>1370</v>
      </c>
      <c r="B73" s="1413" t="s">
        <v>200</v>
      </c>
      <c r="C73" s="1446"/>
      <c r="D73" s="1113"/>
      <c r="E73" s="1413" t="s">
        <v>200</v>
      </c>
      <c r="F73" s="1446"/>
      <c r="G73" s="1113"/>
      <c r="H73" s="1413" t="s">
        <v>200</v>
      </c>
      <c r="I73" s="1469"/>
      <c r="J73" s="1825"/>
      <c r="K73" s="1413" t="s">
        <v>200</v>
      </c>
      <c r="L73" s="1446"/>
      <c r="M73" s="1113"/>
      <c r="N73" s="1413" t="s">
        <v>200</v>
      </c>
      <c r="O73" s="1446"/>
      <c r="P73" s="1113"/>
      <c r="Q73" s="1413" t="s">
        <v>200</v>
      </c>
      <c r="R73" s="1446"/>
      <c r="S73" s="1113"/>
      <c r="T73" s="1413" t="s">
        <v>200</v>
      </c>
      <c r="U73" s="1446"/>
      <c r="V73" s="1113"/>
      <c r="W73" s="1413" t="s">
        <v>200</v>
      </c>
      <c r="X73" s="1446"/>
      <c r="Y73" s="1113"/>
      <c r="Z73" s="1113"/>
      <c r="AA73" s="1074"/>
      <c r="AB73" s="1074"/>
    </row>
    <row r="74" spans="1:28" s="6" customFormat="1" ht="12.75">
      <c r="A74" s="1389" t="s">
        <v>1371</v>
      </c>
      <c r="B74" s="1412" t="s">
        <v>1399</v>
      </c>
      <c r="C74" s="1445"/>
      <c r="D74" s="1112"/>
      <c r="E74" s="1412" t="s">
        <v>1399</v>
      </c>
      <c r="F74" s="1445"/>
      <c r="G74" s="1112"/>
      <c r="H74" s="1412" t="s">
        <v>1399</v>
      </c>
      <c r="I74" s="1468"/>
      <c r="J74" s="1825"/>
      <c r="K74" s="1412" t="s">
        <v>1399</v>
      </c>
      <c r="L74" s="1445"/>
      <c r="M74" s="1112"/>
      <c r="N74" s="1412" t="s">
        <v>1399</v>
      </c>
      <c r="O74" s="1445"/>
      <c r="P74" s="1112"/>
      <c r="Q74" s="1412" t="s">
        <v>1399</v>
      </c>
      <c r="R74" s="1445"/>
      <c r="S74" s="1112"/>
      <c r="T74" s="1412" t="s">
        <v>1399</v>
      </c>
      <c r="U74" s="1445"/>
      <c r="V74" s="1112"/>
      <c r="W74" s="1412" t="s">
        <v>1399</v>
      </c>
      <c r="X74" s="1445"/>
      <c r="Y74" s="1112"/>
      <c r="Z74" s="1112"/>
      <c r="AA74" s="8"/>
      <c r="AB74" s="8"/>
    </row>
    <row r="75" spans="1:24" ht="12.75">
      <c r="A75" s="1390" t="s">
        <v>36</v>
      </c>
      <c r="B75" s="1390" t="s">
        <v>36</v>
      </c>
      <c r="C75" s="1445"/>
      <c r="E75" s="1390" t="s">
        <v>36</v>
      </c>
      <c r="F75" s="1445"/>
      <c r="H75" s="1390" t="s">
        <v>36</v>
      </c>
      <c r="I75" s="1468"/>
      <c r="J75" s="1827"/>
      <c r="K75" s="1390" t="s">
        <v>36</v>
      </c>
      <c r="L75" s="1445"/>
      <c r="N75" s="1390" t="s">
        <v>36</v>
      </c>
      <c r="O75" s="1445"/>
      <c r="Q75" s="1390" t="s">
        <v>36</v>
      </c>
      <c r="R75" s="1445"/>
      <c r="T75" s="1390" t="s">
        <v>36</v>
      </c>
      <c r="U75" s="1445"/>
      <c r="W75" s="1390" t="s">
        <v>36</v>
      </c>
      <c r="X75" s="1445"/>
    </row>
    <row r="76" spans="1:24" s="1115" customFormat="1" ht="13.5" thickBot="1">
      <c r="A76" s="1896" t="s">
        <v>1522</v>
      </c>
      <c r="B76" s="1896" t="s">
        <v>1522</v>
      </c>
      <c r="C76" s="1903"/>
      <c r="E76" s="1896" t="s">
        <v>1522</v>
      </c>
      <c r="F76" s="1903"/>
      <c r="H76" s="1896" t="s">
        <v>1522</v>
      </c>
      <c r="I76" s="1903"/>
      <c r="J76" s="1886"/>
      <c r="K76" s="1896" t="s">
        <v>1522</v>
      </c>
      <c r="L76" s="1903"/>
      <c r="N76" s="1896" t="s">
        <v>1522</v>
      </c>
      <c r="O76" s="1903"/>
      <c r="Q76" s="1391"/>
      <c r="R76" s="1447"/>
      <c r="T76" s="1391"/>
      <c r="U76" s="1447"/>
      <c r="W76" s="1391"/>
      <c r="X76" s="1447"/>
    </row>
    <row r="77" spans="1:28" s="1075" customFormat="1" ht="21.75" thickBot="1" thickTop="1">
      <c r="A77" s="1937" t="s">
        <v>1382</v>
      </c>
      <c r="B77" s="1925">
        <f>ROUNDDOWN((((B68+C69-IF(C75&gt;0,C75,0)-C71)/3)-C76)/IF(C77="yes",2,1),0)+IF(C75&lt;0,ROUNDDOWN(-C75/3,0),0)</f>
        <v>50</v>
      </c>
      <c r="C77" s="1898" t="s">
        <v>1525</v>
      </c>
      <c r="D77" s="1128"/>
      <c r="E77" s="1926">
        <f>ROUNDDOWN((((E68+F69-IF(F75&gt;0,F75,0)-F71)/3)-F76)/IF(F77="yes",2,1),0)+IF(F75&lt;0,ROUNDDOWN(-F75/3,0),0)</f>
        <v>16</v>
      </c>
      <c r="F77" s="1898" t="s">
        <v>1525</v>
      </c>
      <c r="G77" s="1128"/>
      <c r="H77" s="1925">
        <f>ROUNDDOWN((((H68+I69-IF(I75&gt;0,I75,0)-I71)/3)-I76)/IF(I77="yes",2,1),0)+IF(I75&lt;0,ROUNDDOWN(-I75/3,0),0)</f>
        <v>23</v>
      </c>
      <c r="I77" s="1898" t="s">
        <v>1525</v>
      </c>
      <c r="J77" s="1824"/>
      <c r="K77" s="1927">
        <f>ROUNDDOWN((((K68+L69-IF(L75&gt;0,L75,0)-L71)/3)-L76)/IF(L77="yes",2,1),0)+IF(L75&lt;0,ROUNDDOWN(-L75/3,0),0)</f>
        <v>30</v>
      </c>
      <c r="L77" s="1898" t="s">
        <v>1525</v>
      </c>
      <c r="M77" s="1128"/>
      <c r="N77" s="1928">
        <f>ROUNDDOWN((((N68+O69-IF(O75&gt;0,O75,0)-O71-40-O68)/3)-O76)/IF(O77="yes",2,1)+(40+O68)/3-O78/3-(O79/3)+IF(O75&lt;0,(-O75/3),0),0)</f>
        <v>40</v>
      </c>
      <c r="O77" s="1898" t="s">
        <v>1525</v>
      </c>
      <c r="P77" s="1128"/>
      <c r="Q77" s="1929">
        <f>ROUNDDOWN((Q68+R69-R75-R71)/3,0)/IF(R77="yes",2,1)</f>
        <v>33</v>
      </c>
      <c r="R77" s="1898" t="s">
        <v>1525</v>
      </c>
      <c r="S77" s="1127"/>
      <c r="T77" s="1930">
        <f>ROUNDDOWN((T68+U69-U75-U71)/3,0)/IF(U77="yes",2,1)</f>
        <v>20</v>
      </c>
      <c r="U77" s="1898" t="s">
        <v>1525</v>
      </c>
      <c r="V77" s="1129"/>
      <c r="W77" s="1931">
        <f>ROUNDDOWN((W68+X69-X75-X71)/3,0)</f>
        <v>6</v>
      </c>
      <c r="X77" s="1856"/>
      <c r="Y77" s="1114"/>
      <c r="Z77" s="1114"/>
      <c r="AA77" s="1076"/>
      <c r="AB77" s="1076"/>
    </row>
    <row r="78" spans="1:28" s="288" customFormat="1" ht="15" thickBot="1">
      <c r="A78" s="1392"/>
      <c r="B78" s="1077" t="s">
        <v>40</v>
      </c>
      <c r="C78" s="1448"/>
      <c r="D78" s="1111"/>
      <c r="E78" s="1077" t="s">
        <v>40</v>
      </c>
      <c r="F78" s="1448"/>
      <c r="G78" s="1111"/>
      <c r="H78" s="1089" t="s">
        <v>889</v>
      </c>
      <c r="I78" s="1470"/>
      <c r="J78" s="1825"/>
      <c r="K78" s="1092" t="s">
        <v>60</v>
      </c>
      <c r="L78" s="1448"/>
      <c r="M78" s="1895"/>
      <c r="N78" s="1430" t="s">
        <v>1523</v>
      </c>
      <c r="O78" s="1897"/>
      <c r="P78" s="1894"/>
      <c r="Q78" s="1077" t="s">
        <v>59</v>
      </c>
      <c r="R78" s="1448"/>
      <c r="S78" s="1111"/>
      <c r="T78" s="1104" t="s">
        <v>41</v>
      </c>
      <c r="U78" s="1448"/>
      <c r="V78" s="1111"/>
      <c r="W78" s="1089" t="s">
        <v>62</v>
      </c>
      <c r="X78" s="1448"/>
      <c r="Y78" s="1111"/>
      <c r="Z78" s="1111"/>
      <c r="AA78" s="1071"/>
      <c r="AB78" s="1071"/>
    </row>
    <row r="79" spans="1:28" s="6" customFormat="1" ht="15" thickBot="1">
      <c r="A79" s="1393"/>
      <c r="B79" s="1078" t="s">
        <v>1342</v>
      </c>
      <c r="C79" s="1449"/>
      <c r="D79" s="1112"/>
      <c r="E79" s="1087" t="s">
        <v>41</v>
      </c>
      <c r="F79" s="1449"/>
      <c r="G79" s="1112"/>
      <c r="H79" s="1078" t="s">
        <v>62</v>
      </c>
      <c r="I79" s="1471"/>
      <c r="J79" s="1825"/>
      <c r="K79" s="1093" t="s">
        <v>61</v>
      </c>
      <c r="L79" s="1449"/>
      <c r="M79" s="1130"/>
      <c r="N79" s="1914" t="s">
        <v>1524</v>
      </c>
      <c r="O79" s="1897"/>
      <c r="P79" s="1132"/>
      <c r="Q79" s="1087" t="s">
        <v>62</v>
      </c>
      <c r="R79" s="1449"/>
      <c r="S79" s="1112"/>
      <c r="T79" s="1105" t="s">
        <v>42</v>
      </c>
      <c r="U79" s="1449"/>
      <c r="V79" s="1112"/>
      <c r="W79" s="1078" t="s">
        <v>891</v>
      </c>
      <c r="X79" s="1449"/>
      <c r="Y79" s="1112"/>
      <c r="Z79" s="1112"/>
      <c r="AA79" s="8"/>
      <c r="AB79" s="8"/>
    </row>
    <row r="80" spans="1:28" s="6" customFormat="1" ht="14.25">
      <c r="A80" s="1393" t="s">
        <v>1383</v>
      </c>
      <c r="B80" s="1078" t="s">
        <v>1374</v>
      </c>
      <c r="C80" s="1449"/>
      <c r="D80" s="1112"/>
      <c r="E80" s="1078" t="s">
        <v>1374</v>
      </c>
      <c r="F80" s="1449"/>
      <c r="G80" s="1112"/>
      <c r="H80" s="1078" t="s">
        <v>891</v>
      </c>
      <c r="I80" s="1471"/>
      <c r="J80" s="1825"/>
      <c r="K80" s="1093" t="s">
        <v>64</v>
      </c>
      <c r="L80" s="1449"/>
      <c r="M80" s="1112"/>
      <c r="N80" s="1077" t="s">
        <v>59</v>
      </c>
      <c r="O80" s="1448"/>
      <c r="P80" s="1112"/>
      <c r="Q80" s="1087" t="s">
        <v>63</v>
      </c>
      <c r="R80" s="1449"/>
      <c r="S80" s="1112"/>
      <c r="T80" s="1105" t="s">
        <v>43</v>
      </c>
      <c r="U80" s="1449"/>
      <c r="V80" s="1112"/>
      <c r="W80" s="1078" t="s">
        <v>1378</v>
      </c>
      <c r="X80" s="1449"/>
      <c r="Y80" s="1112"/>
      <c r="Z80" s="1112"/>
      <c r="AA80" s="8"/>
      <c r="AB80" s="8"/>
    </row>
    <row r="81" spans="1:28" s="6" customFormat="1" ht="14.25">
      <c r="A81" s="1393" t="s">
        <v>1384</v>
      </c>
      <c r="B81" s="1079" t="s">
        <v>1375</v>
      </c>
      <c r="C81" s="1449"/>
      <c r="D81" s="1112"/>
      <c r="E81" s="1079" t="s">
        <v>1375</v>
      </c>
      <c r="F81" s="1449"/>
      <c r="G81" s="1112"/>
      <c r="H81" s="1079" t="s">
        <v>1375</v>
      </c>
      <c r="I81" s="1471"/>
      <c r="J81" s="1825"/>
      <c r="K81" s="1094" t="s">
        <v>1380</v>
      </c>
      <c r="L81" s="1449"/>
      <c r="M81" s="1112"/>
      <c r="N81" s="1087" t="s">
        <v>61</v>
      </c>
      <c r="O81" s="1449"/>
      <c r="P81" s="1112"/>
      <c r="Q81" s="1100" t="s">
        <v>1375</v>
      </c>
      <c r="R81" s="1449"/>
      <c r="S81" s="1112"/>
      <c r="T81" s="1088"/>
      <c r="U81" s="1109"/>
      <c r="V81" s="1112"/>
      <c r="W81" s="1088"/>
      <c r="X81" s="1109"/>
      <c r="Y81" s="1112"/>
      <c r="Z81" s="1112"/>
      <c r="AA81" s="8"/>
      <c r="AB81" s="8"/>
    </row>
    <row r="82" spans="1:28" s="6" customFormat="1" ht="14.25">
      <c r="A82" s="1393" t="s">
        <v>1385</v>
      </c>
      <c r="B82" s="1080" t="s">
        <v>44</v>
      </c>
      <c r="C82" s="1449"/>
      <c r="D82" s="1112"/>
      <c r="E82" s="1088"/>
      <c r="F82" s="1109"/>
      <c r="G82" s="1112"/>
      <c r="H82" s="1080" t="s">
        <v>50</v>
      </c>
      <c r="I82" s="1471"/>
      <c r="J82" s="1825"/>
      <c r="K82" s="1095" t="s">
        <v>1375</v>
      </c>
      <c r="L82" s="1449"/>
      <c r="M82" s="1112"/>
      <c r="N82" s="1087" t="s">
        <v>63</v>
      </c>
      <c r="O82" s="1449"/>
      <c r="P82" s="1112"/>
      <c r="Q82" s="1101" t="s">
        <v>1381</v>
      </c>
      <c r="R82" s="1488"/>
      <c r="S82" s="1112"/>
      <c r="T82" s="1088"/>
      <c r="U82" s="1109"/>
      <c r="V82" s="1112"/>
      <c r="W82" s="1088"/>
      <c r="X82" s="1109"/>
      <c r="Y82" s="1112"/>
      <c r="Z82" s="1112"/>
      <c r="AA82" s="8"/>
      <c r="AB82" s="8"/>
    </row>
    <row r="83" spans="1:28" s="6" customFormat="1" ht="14.25">
      <c r="A83" s="1393" t="s">
        <v>1386</v>
      </c>
      <c r="B83" s="1081" t="s">
        <v>46</v>
      </c>
      <c r="C83" s="1449"/>
      <c r="D83" s="1112"/>
      <c r="E83" s="1080" t="s">
        <v>47</v>
      </c>
      <c r="F83" s="1449"/>
      <c r="G83" s="1112"/>
      <c r="H83" s="1080" t="s">
        <v>48</v>
      </c>
      <c r="I83" s="1471"/>
      <c r="J83" s="1825"/>
      <c r="K83" s="1096" t="s">
        <v>69</v>
      </c>
      <c r="L83" s="1449"/>
      <c r="M83" s="1112"/>
      <c r="N83" s="1079" t="s">
        <v>1375</v>
      </c>
      <c r="O83" s="1449"/>
      <c r="P83" s="1112"/>
      <c r="Q83" s="1102" t="s">
        <v>1392</v>
      </c>
      <c r="R83" s="1488"/>
      <c r="S83" s="1112"/>
      <c r="T83" s="1088"/>
      <c r="U83" s="1109"/>
      <c r="V83" s="1112"/>
      <c r="W83" s="1088"/>
      <c r="X83" s="1109"/>
      <c r="Y83" s="1112"/>
      <c r="Z83" s="1112"/>
      <c r="AA83" s="8"/>
      <c r="AB83" s="8"/>
    </row>
    <row r="84" spans="1:28" s="6" customFormat="1" ht="14.25">
      <c r="A84" s="1393" t="s">
        <v>1387</v>
      </c>
      <c r="B84" s="1082" t="s">
        <v>49</v>
      </c>
      <c r="C84" s="1449"/>
      <c r="D84" s="1112"/>
      <c r="E84" s="1088"/>
      <c r="F84" s="1109"/>
      <c r="G84" s="1112"/>
      <c r="H84" s="1080" t="s">
        <v>45</v>
      </c>
      <c r="I84" s="1471"/>
      <c r="J84" s="1825"/>
      <c r="K84" s="1096" t="s">
        <v>66</v>
      </c>
      <c r="L84" s="1449"/>
      <c r="M84" s="1112"/>
      <c r="N84" s="1080" t="s">
        <v>66</v>
      </c>
      <c r="O84" s="1449"/>
      <c r="P84" s="1112"/>
      <c r="Q84" s="1103" t="s">
        <v>44</v>
      </c>
      <c r="R84" s="1449"/>
      <c r="S84" s="1112"/>
      <c r="T84" s="1106" t="s">
        <v>65</v>
      </c>
      <c r="U84" s="1449"/>
      <c r="V84" s="1112"/>
      <c r="W84" s="1088"/>
      <c r="X84" s="1109"/>
      <c r="Y84" s="1112"/>
      <c r="Z84" s="1112"/>
      <c r="AA84" s="8"/>
      <c r="AB84" s="8"/>
    </row>
    <row r="85" spans="1:24" ht="14.25">
      <c r="A85" s="1393" t="s">
        <v>1385</v>
      </c>
      <c r="B85" s="1080" t="s">
        <v>51</v>
      </c>
      <c r="C85" s="1449"/>
      <c r="E85" s="1088"/>
      <c r="F85" s="1109"/>
      <c r="H85" s="1083" t="s">
        <v>52</v>
      </c>
      <c r="I85" s="1471"/>
      <c r="J85" s="1827"/>
      <c r="K85" s="1096" t="s">
        <v>65</v>
      </c>
      <c r="L85" s="1449"/>
      <c r="N85" s="1080" t="s">
        <v>47</v>
      </c>
      <c r="O85" s="1449"/>
      <c r="Q85" s="1083" t="s">
        <v>52</v>
      </c>
      <c r="R85" s="1449"/>
      <c r="T85" s="1107" t="s">
        <v>52</v>
      </c>
      <c r="U85" s="1449"/>
      <c r="W85" s="1083" t="s">
        <v>67</v>
      </c>
      <c r="X85" s="1449"/>
    </row>
    <row r="86" spans="1:24" ht="14.25">
      <c r="A86" s="1393" t="s">
        <v>1388</v>
      </c>
      <c r="B86" s="1083" t="s">
        <v>52</v>
      </c>
      <c r="C86" s="1449"/>
      <c r="E86" s="1083" t="s">
        <v>52</v>
      </c>
      <c r="F86" s="1449"/>
      <c r="H86" s="1083" t="s">
        <v>53</v>
      </c>
      <c r="I86" s="1471"/>
      <c r="J86" s="1827"/>
      <c r="K86" s="1097" t="s">
        <v>52</v>
      </c>
      <c r="L86" s="1449"/>
      <c r="N86" s="1083" t="s">
        <v>52</v>
      </c>
      <c r="O86" s="1449"/>
      <c r="Q86" s="1083" t="s">
        <v>53</v>
      </c>
      <c r="R86" s="1449"/>
      <c r="T86" s="1088"/>
      <c r="U86" s="1109"/>
      <c r="W86" s="1088"/>
      <c r="X86" s="1109"/>
    </row>
    <row r="87" spans="1:24" ht="14.25">
      <c r="A87" s="1393" t="s">
        <v>1389</v>
      </c>
      <c r="B87" s="1083" t="s">
        <v>53</v>
      </c>
      <c r="C87" s="1449"/>
      <c r="E87" s="1083" t="s">
        <v>53</v>
      </c>
      <c r="F87" s="1449"/>
      <c r="H87" s="1084" t="s">
        <v>1377</v>
      </c>
      <c r="I87" s="1471"/>
      <c r="J87" s="1827"/>
      <c r="K87" s="1098" t="s">
        <v>1376</v>
      </c>
      <c r="L87" s="1449"/>
      <c r="N87" s="1083" t="s">
        <v>53</v>
      </c>
      <c r="O87" s="1449"/>
      <c r="Q87" s="1084" t="s">
        <v>1376</v>
      </c>
      <c r="R87" s="1449"/>
      <c r="T87" s="1088"/>
      <c r="U87" s="1109"/>
      <c r="W87" s="1088"/>
      <c r="X87" s="1109"/>
    </row>
    <row r="88" spans="1:26" s="6" customFormat="1" ht="14.25">
      <c r="A88" s="1393"/>
      <c r="B88" s="1084" t="s">
        <v>1376</v>
      </c>
      <c r="C88" s="1449"/>
      <c r="D88" s="1116"/>
      <c r="E88" s="1084" t="s">
        <v>1345</v>
      </c>
      <c r="F88" s="1449"/>
      <c r="G88" s="1116"/>
      <c r="H88" s="1090" t="s">
        <v>55</v>
      </c>
      <c r="I88" s="1471"/>
      <c r="J88" s="1826"/>
      <c r="K88" s="1099" t="s">
        <v>55</v>
      </c>
      <c r="L88" s="1449"/>
      <c r="M88" s="1116"/>
      <c r="N88" s="1084" t="s">
        <v>1376</v>
      </c>
      <c r="O88" s="1449"/>
      <c r="P88" s="1116"/>
      <c r="Q88" s="1090" t="s">
        <v>55</v>
      </c>
      <c r="R88" s="1449"/>
      <c r="S88" s="1116"/>
      <c r="T88" s="1088"/>
      <c r="U88" s="1109"/>
      <c r="V88" s="1116"/>
      <c r="W88" s="1090" t="s">
        <v>55</v>
      </c>
      <c r="X88" s="1449"/>
      <c r="Y88" s="1116"/>
      <c r="Z88" s="1116"/>
    </row>
    <row r="89" spans="1:24" ht="14.25">
      <c r="A89" s="1393"/>
      <c r="B89" s="1085" t="s">
        <v>55</v>
      </c>
      <c r="C89" s="1449"/>
      <c r="E89" s="1088"/>
      <c r="F89" s="1109"/>
      <c r="H89" s="1091" t="s">
        <v>1379</v>
      </c>
      <c r="I89" s="1471"/>
      <c r="J89" s="1827"/>
      <c r="K89" s="1099" t="s">
        <v>73</v>
      </c>
      <c r="L89" s="1449"/>
      <c r="N89" s="1090" t="s">
        <v>55</v>
      </c>
      <c r="O89" s="1449"/>
      <c r="Q89" s="1091" t="s">
        <v>1379</v>
      </c>
      <c r="R89" s="1449"/>
      <c r="T89" s="1088"/>
      <c r="U89" s="1109"/>
      <c r="W89" s="1088"/>
      <c r="X89" s="1109"/>
    </row>
    <row r="90" spans="1:26" s="6" customFormat="1" ht="14.25">
      <c r="A90" s="1393"/>
      <c r="B90" s="1091" t="s">
        <v>1393</v>
      </c>
      <c r="C90" s="1449"/>
      <c r="D90" s="1116"/>
      <c r="E90" s="1088"/>
      <c r="F90" s="1109"/>
      <c r="G90" s="1116"/>
      <c r="H90" s="1091" t="s">
        <v>1393</v>
      </c>
      <c r="I90" s="1471"/>
      <c r="J90" s="1826"/>
      <c r="K90" s="1091" t="s">
        <v>1393</v>
      </c>
      <c r="L90" s="1449"/>
      <c r="M90" s="1116"/>
      <c r="N90" s="1091" t="s">
        <v>1393</v>
      </c>
      <c r="O90" s="1449"/>
      <c r="P90" s="1116"/>
      <c r="Q90" s="1091" t="s">
        <v>1393</v>
      </c>
      <c r="R90" s="1449"/>
      <c r="S90" s="1116"/>
      <c r="T90" s="1088"/>
      <c r="U90" s="1109"/>
      <c r="V90" s="1116"/>
      <c r="W90" s="1088"/>
      <c r="X90" s="1109"/>
      <c r="Y90" s="1116"/>
      <c r="Z90" s="1116"/>
    </row>
    <row r="91" spans="1:24" ht="15">
      <c r="A91" s="1938" t="s">
        <v>68</v>
      </c>
      <c r="B91" s="1119">
        <f>Germany!AH7+Germany!AI7</f>
        <v>0</v>
      </c>
      <c r="C91" s="1450"/>
      <c r="E91" s="1119">
        <f>Italy!Y7+Italy!Z7</f>
        <v>0</v>
      </c>
      <c r="F91" s="1450"/>
      <c r="H91" s="1119">
        <f>Japan!AT8+Japan!AU8</f>
        <v>0</v>
      </c>
      <c r="I91" s="1472"/>
      <c r="J91" s="1827"/>
      <c r="K91" s="1120" t="s">
        <v>68</v>
      </c>
      <c r="L91" s="1449"/>
      <c r="N91" s="1119">
        <f>Britain!AK8+Britain!AL8</f>
        <v>0</v>
      </c>
      <c r="O91" s="1450"/>
      <c r="Q91" s="1119">
        <f>USANavy!W7+USANavy!X7+USANavy!AK7+USANavy!AL7</f>
        <v>2</v>
      </c>
      <c r="R91" s="1450"/>
      <c r="T91" s="1122" t="s">
        <v>68</v>
      </c>
      <c r="U91" s="1449"/>
      <c r="W91" s="1121"/>
      <c r="X91" s="1109"/>
    </row>
    <row r="92" spans="1:24" ht="20.25">
      <c r="A92" s="1933" t="s">
        <v>1369</v>
      </c>
      <c r="B92" s="1934">
        <f>C78*3+C79*2+C80*1+C81*3+C82*10+C83*8+C85*4+C86*3+C87+C88*3+C89*2+C84*6+C90*5+B91*3</f>
        <v>0</v>
      </c>
      <c r="C92" s="1451"/>
      <c r="E92" s="1934">
        <f>F78*3+F79*2+F80*1+F81*3+F83*4+F86*3+F87+F88*3+E91*3</f>
        <v>0</v>
      </c>
      <c r="F92" s="1450"/>
      <c r="H92" s="1934">
        <f>I78*3+I79*2+I80+I81*3+I82*6+I83*4+I84*2+I85*3+I86+I87*3+I88*2+I89*10+I90*5+H91*3</f>
        <v>0</v>
      </c>
      <c r="I92" s="1472"/>
      <c r="J92" s="1886"/>
      <c r="K92" s="1934">
        <f>L78*3+L79*2+L80+L82*3+L83*10+L84*8+L85*6+L86*3+L81+L87*3+L88*2+L90*5+L91*3</f>
        <v>0</v>
      </c>
      <c r="L92" s="1450"/>
      <c r="N92" s="1934">
        <f>O80*3+O81*2+O82*1+O83*3+O84*8+O85*4+O86*3+O87+O88*3+O89*2+O90*5+N91*3-R83*3-R82</f>
        <v>0</v>
      </c>
      <c r="O92" s="1450"/>
      <c r="Q92" s="1934">
        <f>R78*3+R79*2+R80+R81*3+R82+R83*3+R84*10+R85*3+R86+R87*3+R88*2+R89*10+R90*5+Q91*3</f>
        <v>6</v>
      </c>
      <c r="R92" s="1450"/>
      <c r="T92" s="1932">
        <f>U78*2+U79+U80+U84*6+U85*3+U91*3</f>
        <v>0</v>
      </c>
      <c r="U92" s="1450"/>
      <c r="W92" s="1934">
        <f>X78*2+X79+X80+X85*3+X88*2</f>
        <v>0</v>
      </c>
      <c r="X92" s="1450"/>
    </row>
    <row r="93" spans="1:24" s="1115" customFormat="1" ht="12.75">
      <c r="A93" s="1391"/>
      <c r="B93" s="1857">
        <f>IF(B92&gt;B77,"UCL Error","")</f>
      </c>
      <c r="C93" s="1447"/>
      <c r="E93" s="1857">
        <f>IF(E92&gt;E77,"UCL Error","")</f>
      </c>
      <c r="F93" s="1447"/>
      <c r="H93" s="1857">
        <f>IF(H92&gt;H77,"UCL Error","")</f>
      </c>
      <c r="I93" s="1447"/>
      <c r="J93" s="1827"/>
      <c r="K93" s="1857">
        <f>IF(K92&gt;K77,"UCL Error","")</f>
      </c>
      <c r="L93" s="1447"/>
      <c r="N93" s="1857">
        <f>IF(N92&gt;N77,"UCL Error","")</f>
      </c>
      <c r="O93" s="1447"/>
      <c r="Q93" s="1857">
        <f>IF(Q92&gt;Q77,"UCL Error","")</f>
      </c>
      <c r="R93" s="1447"/>
      <c r="T93" s="1857">
        <f>IF(T92&gt;T77,"UCL Error","")</f>
      </c>
      <c r="U93" s="1447"/>
      <c r="W93" s="1857">
        <f>IF(W92&gt;W77,"UCL Error","")</f>
      </c>
      <c r="X93" s="1447"/>
    </row>
    <row r="94" spans="1:24" ht="15.75">
      <c r="A94" s="1394" t="s">
        <v>1390</v>
      </c>
      <c r="B94" s="1414">
        <f>B92+C73+C74+C72+C75</f>
        <v>0</v>
      </c>
      <c r="C94" s="1447"/>
      <c r="E94" s="1414">
        <f>E92+F73+F74+F72+F75</f>
        <v>0</v>
      </c>
      <c r="F94" s="1447"/>
      <c r="H94" s="1414">
        <f>H92+I73+I74+I72+I75</f>
        <v>0</v>
      </c>
      <c r="I94" s="1447"/>
      <c r="J94" s="1828"/>
      <c r="K94" s="1414">
        <f>K92+L73+L74+L72+L75</f>
        <v>0</v>
      </c>
      <c r="L94" s="1447"/>
      <c r="N94" s="1414">
        <f>N92+O73+O74+O72+O75</f>
        <v>0</v>
      </c>
      <c r="O94" s="1447"/>
      <c r="Q94" s="1414">
        <f>Q92+R73+R74+R72+R75</f>
        <v>6</v>
      </c>
      <c r="R94" s="1447"/>
      <c r="T94" s="1414">
        <f>T92+U73+U74+U72+U75</f>
        <v>0</v>
      </c>
      <c r="U94" s="1447"/>
      <c r="W94" s="1414">
        <f>W92+X73+X74+X72+X75</f>
        <v>0</v>
      </c>
      <c r="X94" s="1447"/>
    </row>
    <row r="95" spans="1:24" ht="13.5" thickBot="1">
      <c r="A95" s="1395" t="s">
        <v>35</v>
      </c>
      <c r="B95" s="1395" t="s">
        <v>55</v>
      </c>
      <c r="C95" s="1445"/>
      <c r="E95" s="1395" t="s">
        <v>55</v>
      </c>
      <c r="F95" s="1445"/>
      <c r="H95" s="1395" t="s">
        <v>55</v>
      </c>
      <c r="I95" s="1468"/>
      <c r="J95" s="1827"/>
      <c r="K95" s="1395" t="s">
        <v>55</v>
      </c>
      <c r="L95" s="1445"/>
      <c r="N95" s="1395" t="s">
        <v>55</v>
      </c>
      <c r="O95" s="1445"/>
      <c r="Q95" s="1395" t="s">
        <v>55</v>
      </c>
      <c r="R95" s="1445"/>
      <c r="T95" s="1881"/>
      <c r="U95" s="1882"/>
      <c r="W95" s="1878"/>
      <c r="X95" s="1879"/>
    </row>
    <row r="96" spans="1:26" s="6" customFormat="1" ht="19.5" thickBot="1" thickTop="1">
      <c r="A96" s="1400" t="s">
        <v>1404</v>
      </c>
      <c r="B96" s="1408">
        <f>B67+C69+C70-B94-C95-C71</f>
        <v>40</v>
      </c>
      <c r="C96" s="1441"/>
      <c r="D96" s="1128"/>
      <c r="E96" s="1417">
        <f>E67+F69+F70-E94-F95-F71</f>
        <v>40</v>
      </c>
      <c r="F96" s="1461"/>
      <c r="G96" s="1128"/>
      <c r="H96" s="1419">
        <f>H67+I69+I70-H94-I95-I71</f>
        <v>40</v>
      </c>
      <c r="I96" s="1465"/>
      <c r="J96" s="1824"/>
      <c r="K96" s="1422">
        <f>K67+L69+L70-K94-L95-L71</f>
        <v>40</v>
      </c>
      <c r="L96" s="1477"/>
      <c r="M96" s="1128"/>
      <c r="N96" s="1902">
        <f>N67+O69+O70-O71-O76-O78-O79-N94-O95</f>
        <v>40</v>
      </c>
      <c r="O96" s="1483"/>
      <c r="P96" s="1128"/>
      <c r="Q96" s="1433">
        <f>Q67+R69+R70-Q94-R95-R71</f>
        <v>34</v>
      </c>
      <c r="R96" s="1487"/>
      <c r="S96" s="1127"/>
      <c r="T96" s="1438">
        <f>T67+U69+U70-T94-U95-U71</f>
        <v>40</v>
      </c>
      <c r="U96" s="1492"/>
      <c r="V96" s="1129"/>
      <c r="W96" s="1435">
        <f>W67+X69+X70-W94-X95-X71</f>
        <v>40</v>
      </c>
      <c r="X96" s="1490"/>
      <c r="Y96" s="1111"/>
      <c r="Z96" s="1111"/>
    </row>
    <row r="97" spans="1:24" s="1147" customFormat="1" ht="30">
      <c r="A97" s="1912" t="s">
        <v>1402</v>
      </c>
      <c r="B97" s="1592"/>
      <c r="C97" s="1455"/>
      <c r="E97" s="1592"/>
      <c r="F97" s="1455"/>
      <c r="H97" s="1592"/>
      <c r="I97" s="1455"/>
      <c r="J97" s="1148"/>
      <c r="K97" s="1148"/>
      <c r="L97" s="1480"/>
      <c r="N97" s="1593"/>
      <c r="O97" s="1480"/>
      <c r="Q97" s="1593"/>
      <c r="R97" s="1480"/>
      <c r="T97" s="1593"/>
      <c r="U97" s="1480"/>
      <c r="X97" s="1480"/>
    </row>
    <row r="98" spans="1:24" s="1144" customFormat="1" ht="45.75" thickBot="1">
      <c r="A98" s="1401"/>
      <c r="B98" s="1143"/>
      <c r="C98" s="1456"/>
      <c r="E98" s="1143"/>
      <c r="F98" s="1456"/>
      <c r="H98" s="1143"/>
      <c r="I98" s="1475"/>
      <c r="J98" s="1150"/>
      <c r="K98" s="1426" t="s">
        <v>1372</v>
      </c>
      <c r="L98" s="1481"/>
      <c r="O98" s="1485"/>
      <c r="R98" s="1485"/>
      <c r="U98" s="1485"/>
      <c r="X98" s="1485"/>
    </row>
    <row r="99" spans="1:26" s="6" customFormat="1" ht="19.5" thickBot="1" thickTop="1">
      <c r="A99" s="1402" t="s">
        <v>1372</v>
      </c>
      <c r="B99" s="1408">
        <f>B96</f>
        <v>40</v>
      </c>
      <c r="C99" s="1441"/>
      <c r="D99" s="1128"/>
      <c r="E99" s="1417">
        <f>E96</f>
        <v>40</v>
      </c>
      <c r="F99" s="1461"/>
      <c r="G99" s="1128"/>
      <c r="H99" s="1419">
        <f>H96</f>
        <v>40</v>
      </c>
      <c r="I99" s="1465"/>
      <c r="J99" s="1824"/>
      <c r="K99" s="1422">
        <f>K96</f>
        <v>40</v>
      </c>
      <c r="L99" s="1477"/>
      <c r="M99" s="1128"/>
      <c r="N99" s="1429">
        <f>N96</f>
        <v>40</v>
      </c>
      <c r="O99" s="1483"/>
      <c r="P99" s="1128"/>
      <c r="Q99" s="1433">
        <f>Q96</f>
        <v>34</v>
      </c>
      <c r="R99" s="1487"/>
      <c r="S99" s="1127"/>
      <c r="T99" s="1438">
        <f>T96</f>
        <v>40</v>
      </c>
      <c r="U99" s="1492"/>
      <c r="V99" s="1129"/>
      <c r="W99" s="1435">
        <f>W96</f>
        <v>40</v>
      </c>
      <c r="X99" s="1490"/>
      <c r="Y99" s="1116"/>
      <c r="Z99" s="1116"/>
    </row>
    <row r="100" spans="1:26" s="6" customFormat="1" ht="14.25">
      <c r="A100" s="1385" t="s">
        <v>1354</v>
      </c>
      <c r="B100" s="1133">
        <f>B68+C69</f>
        <v>150</v>
      </c>
      <c r="C100" s="1442"/>
      <c r="D100" s="1132"/>
      <c r="E100" s="1086">
        <f>E68+F69</f>
        <v>50</v>
      </c>
      <c r="F100" s="1462"/>
      <c r="G100" s="1112"/>
      <c r="H100" s="1123">
        <f>H68+I69</f>
        <v>70</v>
      </c>
      <c r="I100" s="1466"/>
      <c r="J100" s="1825"/>
      <c r="K100" s="1124">
        <f>K68+L69</f>
        <v>90</v>
      </c>
      <c r="L100" s="1462"/>
      <c r="M100" s="1112"/>
      <c r="N100" s="1125">
        <f>N68+O69</f>
        <v>120</v>
      </c>
      <c r="O100" s="1494"/>
      <c r="P100" s="1112"/>
      <c r="Q100" s="1126">
        <f>Q68+R69</f>
        <v>100</v>
      </c>
      <c r="R100" s="1462"/>
      <c r="S100" s="1112"/>
      <c r="T100" s="1134">
        <f>T68+U69</f>
        <v>60</v>
      </c>
      <c r="U100" s="1493"/>
      <c r="V100" s="1130"/>
      <c r="W100" s="1131">
        <f>W68+X69</f>
        <v>20</v>
      </c>
      <c r="X100" s="1450"/>
      <c r="Y100" s="1116"/>
      <c r="Z100" s="1116"/>
    </row>
    <row r="101" spans="1:26" s="6" customFormat="1" ht="12.75">
      <c r="A101" s="1386" t="s">
        <v>32</v>
      </c>
      <c r="B101" s="1409" t="s">
        <v>1397</v>
      </c>
      <c r="C101" s="1443"/>
      <c r="D101" s="1132"/>
      <c r="E101" s="1409" t="s">
        <v>1397</v>
      </c>
      <c r="F101" s="1463"/>
      <c r="G101" s="1112"/>
      <c r="H101" s="1409" t="s">
        <v>1397</v>
      </c>
      <c r="I101" s="1467"/>
      <c r="J101" s="1825"/>
      <c r="K101" s="1409" t="s">
        <v>1397</v>
      </c>
      <c r="L101" s="1463"/>
      <c r="M101" s="1112"/>
      <c r="N101" s="1409" t="s">
        <v>1397</v>
      </c>
      <c r="O101" s="1463"/>
      <c r="P101" s="1112"/>
      <c r="Q101" s="1409" t="s">
        <v>1397</v>
      </c>
      <c r="R101" s="1463"/>
      <c r="S101" s="1112"/>
      <c r="T101" s="1409" t="s">
        <v>1397</v>
      </c>
      <c r="U101" s="1463"/>
      <c r="V101" s="1112"/>
      <c r="W101" s="1409" t="s">
        <v>1397</v>
      </c>
      <c r="X101" s="1463"/>
      <c r="Y101" s="1116"/>
      <c r="Z101" s="1116"/>
    </row>
    <row r="102" spans="1:26" s="6" customFormat="1" ht="12.75">
      <c r="A102" s="1387" t="s">
        <v>33</v>
      </c>
      <c r="B102" s="1410" t="s">
        <v>1398</v>
      </c>
      <c r="C102" s="1444"/>
      <c r="D102" s="1112"/>
      <c r="E102" s="1410" t="s">
        <v>1398</v>
      </c>
      <c r="F102" s="1463"/>
      <c r="G102" s="1112"/>
      <c r="H102" s="1410" t="s">
        <v>1398</v>
      </c>
      <c r="I102" s="1467"/>
      <c r="J102" s="1825"/>
      <c r="K102" s="1410" t="s">
        <v>1398</v>
      </c>
      <c r="L102" s="1463"/>
      <c r="M102" s="1112"/>
      <c r="N102" s="1410" t="s">
        <v>1398</v>
      </c>
      <c r="O102" s="1463"/>
      <c r="P102" s="1112"/>
      <c r="Q102" s="1410" t="s">
        <v>1398</v>
      </c>
      <c r="R102" s="1463"/>
      <c r="S102" s="1112"/>
      <c r="T102" s="1410" t="s">
        <v>1398</v>
      </c>
      <c r="U102" s="1463"/>
      <c r="V102" s="1112"/>
      <c r="W102" s="1410" t="s">
        <v>1398</v>
      </c>
      <c r="X102" s="1463"/>
      <c r="Y102" s="1116"/>
      <c r="Z102" s="1116"/>
    </row>
    <row r="103" spans="1:26" s="6" customFormat="1" ht="12.75">
      <c r="A103" s="1388" t="s">
        <v>37</v>
      </c>
      <c r="B103" s="1411" t="s">
        <v>37</v>
      </c>
      <c r="C103" s="1445"/>
      <c r="D103" s="1117"/>
      <c r="E103" s="1411" t="s">
        <v>37</v>
      </c>
      <c r="F103" s="1445"/>
      <c r="G103" s="1117"/>
      <c r="H103" s="1411" t="s">
        <v>37</v>
      </c>
      <c r="I103" s="1468"/>
      <c r="J103" s="1826"/>
      <c r="K103" s="1411" t="s">
        <v>37</v>
      </c>
      <c r="L103" s="1445"/>
      <c r="M103" s="1117"/>
      <c r="N103" s="1411" t="s">
        <v>1400</v>
      </c>
      <c r="O103" s="1445"/>
      <c r="P103" s="1117"/>
      <c r="Q103" s="1411" t="s">
        <v>37</v>
      </c>
      <c r="R103" s="1445"/>
      <c r="S103" s="1117"/>
      <c r="T103" s="1411" t="s">
        <v>37</v>
      </c>
      <c r="U103" s="1445"/>
      <c r="V103" s="1117"/>
      <c r="W103" s="1411" t="s">
        <v>37</v>
      </c>
      <c r="X103" s="1445"/>
      <c r="Y103" s="1116"/>
      <c r="Z103" s="1116"/>
    </row>
    <row r="104" spans="1:26" s="6" customFormat="1" ht="12.75">
      <c r="A104" s="1389" t="s">
        <v>34</v>
      </c>
      <c r="B104" s="1412" t="s">
        <v>434</v>
      </c>
      <c r="C104" s="1445"/>
      <c r="D104" s="1112"/>
      <c r="E104" s="1412" t="s">
        <v>434</v>
      </c>
      <c r="F104" s="1445"/>
      <c r="G104" s="1112"/>
      <c r="H104" s="1412" t="s">
        <v>434</v>
      </c>
      <c r="I104" s="1468"/>
      <c r="J104" s="1825"/>
      <c r="K104" s="1412" t="s">
        <v>434</v>
      </c>
      <c r="L104" s="1445"/>
      <c r="M104" s="1112"/>
      <c r="N104" s="1412" t="s">
        <v>434</v>
      </c>
      <c r="O104" s="1445"/>
      <c r="P104" s="1112"/>
      <c r="Q104" s="1412" t="s">
        <v>434</v>
      </c>
      <c r="R104" s="1445"/>
      <c r="S104" s="1112"/>
      <c r="T104" s="1412" t="s">
        <v>434</v>
      </c>
      <c r="U104" s="1445"/>
      <c r="V104" s="1112"/>
      <c r="W104" s="1412" t="s">
        <v>434</v>
      </c>
      <c r="X104" s="1445"/>
      <c r="Y104" s="1116"/>
      <c r="Z104" s="1116"/>
    </row>
    <row r="105" spans="1:26" s="6" customFormat="1" ht="12.75">
      <c r="A105" s="1390" t="s">
        <v>1370</v>
      </c>
      <c r="B105" s="1413" t="s">
        <v>200</v>
      </c>
      <c r="C105" s="1446"/>
      <c r="D105" s="1113"/>
      <c r="E105" s="1413" t="s">
        <v>200</v>
      </c>
      <c r="F105" s="1446"/>
      <c r="G105" s="1113"/>
      <c r="H105" s="1413" t="s">
        <v>200</v>
      </c>
      <c r="I105" s="1469"/>
      <c r="J105" s="1825"/>
      <c r="K105" s="1413" t="s">
        <v>200</v>
      </c>
      <c r="L105" s="1446"/>
      <c r="M105" s="1113"/>
      <c r="N105" s="1413" t="s">
        <v>200</v>
      </c>
      <c r="O105" s="1446"/>
      <c r="P105" s="1113"/>
      <c r="Q105" s="1413" t="s">
        <v>200</v>
      </c>
      <c r="R105" s="1446"/>
      <c r="S105" s="1113"/>
      <c r="T105" s="1413" t="s">
        <v>200</v>
      </c>
      <c r="U105" s="1446"/>
      <c r="V105" s="1113"/>
      <c r="W105" s="1413" t="s">
        <v>200</v>
      </c>
      <c r="X105" s="1446"/>
      <c r="Y105" s="1116"/>
      <c r="Z105" s="1116"/>
    </row>
    <row r="106" spans="1:26" s="6" customFormat="1" ht="12.75">
      <c r="A106" s="1389" t="s">
        <v>1371</v>
      </c>
      <c r="B106" s="1412" t="s">
        <v>1399</v>
      </c>
      <c r="C106" s="1445"/>
      <c r="D106" s="1112"/>
      <c r="E106" s="1412" t="s">
        <v>1399</v>
      </c>
      <c r="F106" s="1445"/>
      <c r="G106" s="1112"/>
      <c r="H106" s="1412" t="s">
        <v>1399</v>
      </c>
      <c r="I106" s="1468"/>
      <c r="J106" s="1825"/>
      <c r="K106" s="1412" t="s">
        <v>1399</v>
      </c>
      <c r="L106" s="1445"/>
      <c r="M106" s="1112"/>
      <c r="N106" s="1412" t="s">
        <v>1399</v>
      </c>
      <c r="O106" s="1445"/>
      <c r="P106" s="1112"/>
      <c r="Q106" s="1412" t="s">
        <v>1399</v>
      </c>
      <c r="R106" s="1445"/>
      <c r="S106" s="1112"/>
      <c r="T106" s="1412" t="s">
        <v>1399</v>
      </c>
      <c r="U106" s="1445"/>
      <c r="V106" s="1112"/>
      <c r="W106" s="1412" t="s">
        <v>1399</v>
      </c>
      <c r="X106" s="1445"/>
      <c r="Y106" s="1116"/>
      <c r="Z106" s="1116"/>
    </row>
    <row r="107" spans="1:26" s="6" customFormat="1" ht="12.75">
      <c r="A107" s="1390" t="s">
        <v>36</v>
      </c>
      <c r="B107" s="1390" t="s">
        <v>36</v>
      </c>
      <c r="C107" s="1445"/>
      <c r="D107" s="1115"/>
      <c r="E107" s="1390" t="s">
        <v>36</v>
      </c>
      <c r="F107" s="1445"/>
      <c r="G107" s="1115"/>
      <c r="H107" s="1390" t="s">
        <v>36</v>
      </c>
      <c r="I107" s="1468"/>
      <c r="J107" s="1827"/>
      <c r="K107" s="1390" t="s">
        <v>36</v>
      </c>
      <c r="L107" s="1445"/>
      <c r="M107" s="1115"/>
      <c r="N107" s="1390" t="s">
        <v>36</v>
      </c>
      <c r="O107" s="1445"/>
      <c r="P107" s="1115"/>
      <c r="Q107" s="1390" t="s">
        <v>36</v>
      </c>
      <c r="R107" s="1445"/>
      <c r="S107" s="1115"/>
      <c r="T107" s="1390" t="s">
        <v>36</v>
      </c>
      <c r="U107" s="1445"/>
      <c r="V107" s="1115"/>
      <c r="W107" s="1390" t="s">
        <v>36</v>
      </c>
      <c r="X107" s="1445"/>
      <c r="Y107" s="1116"/>
      <c r="Z107" s="1116"/>
    </row>
    <row r="108" spans="1:24" s="1115" customFormat="1" ht="13.5" thickBot="1">
      <c r="A108" s="1896" t="s">
        <v>1522</v>
      </c>
      <c r="B108" s="1896" t="s">
        <v>1522</v>
      </c>
      <c r="C108" s="1903"/>
      <c r="E108" s="1896" t="s">
        <v>1522</v>
      </c>
      <c r="F108" s="1903"/>
      <c r="H108" s="1896" t="s">
        <v>1522</v>
      </c>
      <c r="I108" s="1903"/>
      <c r="J108" s="1886"/>
      <c r="K108" s="1896" t="s">
        <v>1522</v>
      </c>
      <c r="L108" s="1903"/>
      <c r="N108" s="1896" t="s">
        <v>1522</v>
      </c>
      <c r="O108" s="1903"/>
      <c r="Q108" s="1391"/>
      <c r="R108" s="1447"/>
      <c r="T108" s="1391"/>
      <c r="U108" s="1447"/>
      <c r="W108" s="1391"/>
      <c r="X108" s="1447"/>
    </row>
    <row r="109" spans="1:28" s="1075" customFormat="1" ht="21.75" thickBot="1" thickTop="1">
      <c r="A109" s="1937" t="s">
        <v>1382</v>
      </c>
      <c r="B109" s="1925">
        <f>ROUNDDOWN((((B100+C101-IF(C107&gt;0,C107,0)-C103)/3)-C108)/IF(C109="yes",2,1),0)+IF(C107&lt;0,ROUNDDOWN(-C107/3,0),0)</f>
        <v>50</v>
      </c>
      <c r="C109" s="1898" t="s">
        <v>1525</v>
      </c>
      <c r="D109" s="1128"/>
      <c r="E109" s="1926">
        <f>ROUNDDOWN((((E100+F101-IF(F107&gt;0,F107,0)-F103)/3)-F108)/IF(F109="yes",2,1),0)+IF(F107&lt;0,ROUNDDOWN(-F107/3,0),0)</f>
        <v>16</v>
      </c>
      <c r="F109" s="1898" t="s">
        <v>1525</v>
      </c>
      <c r="G109" s="1128"/>
      <c r="H109" s="1925">
        <f>ROUNDDOWN((((H100+I101-IF(I107&gt;0,I107,0)-I103)/3)-I108)/IF(I109="yes",2,1),0)+IF(I107&lt;0,ROUNDDOWN(-I107/3,0),0)</f>
        <v>23</v>
      </c>
      <c r="I109" s="1898" t="s">
        <v>1525</v>
      </c>
      <c r="J109" s="1824"/>
      <c r="K109" s="1927">
        <f>ROUNDDOWN((((K100+L101-IF(L107&gt;0,L107,0)-L103)/3)-L108)/IF(L109="yes",2,1),0)+IF(L107&lt;0,ROUNDDOWN(-L107/3,0),0)</f>
        <v>30</v>
      </c>
      <c r="L109" s="1898" t="s">
        <v>1525</v>
      </c>
      <c r="M109" s="1128"/>
      <c r="N109" s="1928">
        <f>ROUNDDOWN((((N100+O101-IF(O107&gt;0,O107,0)-O103-40-O100)/3)-O108)/IF(O109="yes",2,1)+(40+O100)/3-O110/3-(O111/3)+IF(O107&lt;0,(-O107/3),0),0)</f>
        <v>40</v>
      </c>
      <c r="O109" s="1898" t="s">
        <v>1525</v>
      </c>
      <c r="P109" s="1128"/>
      <c r="Q109" s="1929">
        <f>ROUNDDOWN((Q100+R101-R107-R103)/3,0)/IF(R109="yes",2,1)</f>
        <v>33</v>
      </c>
      <c r="R109" s="1898" t="s">
        <v>1525</v>
      </c>
      <c r="S109" s="1127"/>
      <c r="T109" s="1930">
        <f>ROUNDDOWN((T100+U101-U107-U103)/3,0)/IF(U109="yes",2,1)</f>
        <v>20</v>
      </c>
      <c r="U109" s="1898" t="s">
        <v>1525</v>
      </c>
      <c r="V109" s="1129"/>
      <c r="W109" s="1931">
        <f>ROUNDDOWN((W100+X101-X107-X103)/3,0)</f>
        <v>6</v>
      </c>
      <c r="X109" s="1856"/>
      <c r="Y109" s="1114"/>
      <c r="Z109" s="1114"/>
      <c r="AA109" s="1076"/>
      <c r="AB109" s="1076"/>
    </row>
    <row r="110" spans="1:28" s="288" customFormat="1" ht="15" thickBot="1">
      <c r="A110" s="1392"/>
      <c r="B110" s="1077" t="s">
        <v>40</v>
      </c>
      <c r="C110" s="1448"/>
      <c r="D110" s="1111"/>
      <c r="E110" s="1077" t="s">
        <v>40</v>
      </c>
      <c r="F110" s="1448"/>
      <c r="G110" s="1111"/>
      <c r="H110" s="1089" t="s">
        <v>889</v>
      </c>
      <c r="I110" s="1470"/>
      <c r="J110" s="1825"/>
      <c r="K110" s="1092" t="s">
        <v>60</v>
      </c>
      <c r="L110" s="1448"/>
      <c r="M110" s="1895"/>
      <c r="N110" s="1430" t="s">
        <v>1523</v>
      </c>
      <c r="O110" s="1897"/>
      <c r="P110" s="1894"/>
      <c r="Q110" s="1077" t="s">
        <v>59</v>
      </c>
      <c r="R110" s="1448"/>
      <c r="S110" s="1111"/>
      <c r="T110" s="1104" t="s">
        <v>41</v>
      </c>
      <c r="U110" s="1448"/>
      <c r="V110" s="1111"/>
      <c r="W110" s="1089" t="s">
        <v>62</v>
      </c>
      <c r="X110" s="1448"/>
      <c r="Y110" s="1111"/>
      <c r="Z110" s="1111"/>
      <c r="AA110" s="1071"/>
      <c r="AB110" s="1071"/>
    </row>
    <row r="111" spans="1:28" s="6" customFormat="1" ht="15" thickBot="1">
      <c r="A111" s="1393"/>
      <c r="B111" s="1078" t="s">
        <v>1342</v>
      </c>
      <c r="C111" s="1449"/>
      <c r="D111" s="1112"/>
      <c r="E111" s="1087" t="s">
        <v>41</v>
      </c>
      <c r="F111" s="1449"/>
      <c r="G111" s="1112"/>
      <c r="H111" s="1078" t="s">
        <v>62</v>
      </c>
      <c r="I111" s="1471"/>
      <c r="J111" s="1825"/>
      <c r="K111" s="1093" t="s">
        <v>61</v>
      </c>
      <c r="L111" s="1449"/>
      <c r="M111" s="1130"/>
      <c r="N111" s="1914" t="s">
        <v>1524</v>
      </c>
      <c r="O111" s="1897"/>
      <c r="P111" s="1132"/>
      <c r="Q111" s="1087" t="s">
        <v>62</v>
      </c>
      <c r="R111" s="1449"/>
      <c r="S111" s="1112"/>
      <c r="T111" s="1105" t="s">
        <v>42</v>
      </c>
      <c r="U111" s="1449"/>
      <c r="V111" s="1112"/>
      <c r="W111" s="1078" t="s">
        <v>891</v>
      </c>
      <c r="X111" s="1449"/>
      <c r="Y111" s="1112"/>
      <c r="Z111" s="1112"/>
      <c r="AA111" s="8"/>
      <c r="AB111" s="8"/>
    </row>
    <row r="112" spans="1:28" s="6" customFormat="1" ht="14.25">
      <c r="A112" s="1393" t="s">
        <v>1383</v>
      </c>
      <c r="B112" s="1078" t="s">
        <v>1374</v>
      </c>
      <c r="C112" s="1449"/>
      <c r="D112" s="1112"/>
      <c r="E112" s="1078" t="s">
        <v>1374</v>
      </c>
      <c r="F112" s="1449"/>
      <c r="G112" s="1112"/>
      <c r="H112" s="1078" t="s">
        <v>891</v>
      </c>
      <c r="I112" s="1471"/>
      <c r="J112" s="1825"/>
      <c r="K112" s="1093" t="s">
        <v>64</v>
      </c>
      <c r="L112" s="1449"/>
      <c r="M112" s="1112"/>
      <c r="N112" s="1077" t="s">
        <v>59</v>
      </c>
      <c r="O112" s="1448"/>
      <c r="P112" s="1112"/>
      <c r="Q112" s="1087" t="s">
        <v>63</v>
      </c>
      <c r="R112" s="1449"/>
      <c r="S112" s="1112"/>
      <c r="T112" s="1105" t="s">
        <v>43</v>
      </c>
      <c r="U112" s="1449"/>
      <c r="V112" s="1112"/>
      <c r="W112" s="1078" t="s">
        <v>1378</v>
      </c>
      <c r="X112" s="1449"/>
      <c r="Y112" s="1112"/>
      <c r="Z112" s="1112"/>
      <c r="AA112" s="8"/>
      <c r="AB112" s="8"/>
    </row>
    <row r="113" spans="1:28" s="6" customFormat="1" ht="14.25">
      <c r="A113" s="1393" t="s">
        <v>1384</v>
      </c>
      <c r="B113" s="1079" t="s">
        <v>1375</v>
      </c>
      <c r="C113" s="1449"/>
      <c r="D113" s="1112"/>
      <c r="E113" s="1079" t="s">
        <v>1375</v>
      </c>
      <c r="F113" s="1449"/>
      <c r="G113" s="1112"/>
      <c r="H113" s="1079" t="s">
        <v>1375</v>
      </c>
      <c r="I113" s="1471"/>
      <c r="J113" s="1825"/>
      <c r="K113" s="1094" t="s">
        <v>1380</v>
      </c>
      <c r="L113" s="1449"/>
      <c r="M113" s="1112"/>
      <c r="N113" s="1087" t="s">
        <v>61</v>
      </c>
      <c r="O113" s="1449"/>
      <c r="P113" s="1112"/>
      <c r="Q113" s="1100" t="s">
        <v>1375</v>
      </c>
      <c r="R113" s="1449"/>
      <c r="S113" s="1112"/>
      <c r="T113" s="1088"/>
      <c r="U113" s="1109"/>
      <c r="V113" s="1112"/>
      <c r="W113" s="1088"/>
      <c r="X113" s="1109"/>
      <c r="Y113" s="1112"/>
      <c r="Z113" s="1112"/>
      <c r="AA113" s="8"/>
      <c r="AB113" s="8"/>
    </row>
    <row r="114" spans="1:28" s="6" customFormat="1" ht="14.25">
      <c r="A114" s="1393" t="s">
        <v>1385</v>
      </c>
      <c r="B114" s="1080" t="s">
        <v>44</v>
      </c>
      <c r="C114" s="1449"/>
      <c r="D114" s="1112"/>
      <c r="E114" s="1088"/>
      <c r="F114" s="1109"/>
      <c r="G114" s="1112"/>
      <c r="H114" s="1080" t="s">
        <v>50</v>
      </c>
      <c r="I114" s="1471"/>
      <c r="J114" s="1825"/>
      <c r="K114" s="1095" t="s">
        <v>1375</v>
      </c>
      <c r="L114" s="1449"/>
      <c r="M114" s="1112"/>
      <c r="N114" s="1087" t="s">
        <v>63</v>
      </c>
      <c r="O114" s="1449"/>
      <c r="P114" s="1112"/>
      <c r="Q114" s="1101" t="s">
        <v>1381</v>
      </c>
      <c r="R114" s="1488"/>
      <c r="S114" s="1112"/>
      <c r="T114" s="1088"/>
      <c r="U114" s="1109"/>
      <c r="V114" s="1112"/>
      <c r="W114" s="1088"/>
      <c r="X114" s="1109"/>
      <c r="Y114" s="1112"/>
      <c r="Z114" s="1112"/>
      <c r="AA114" s="8"/>
      <c r="AB114" s="8"/>
    </row>
    <row r="115" spans="1:28" s="6" customFormat="1" ht="14.25">
      <c r="A115" s="1393" t="s">
        <v>1386</v>
      </c>
      <c r="B115" s="1081" t="s">
        <v>46</v>
      </c>
      <c r="C115" s="1449"/>
      <c r="D115" s="1112"/>
      <c r="E115" s="1080" t="s">
        <v>47</v>
      </c>
      <c r="F115" s="1449"/>
      <c r="G115" s="1112"/>
      <c r="H115" s="1080" t="s">
        <v>48</v>
      </c>
      <c r="I115" s="1471"/>
      <c r="J115" s="1825"/>
      <c r="K115" s="1096" t="s">
        <v>69</v>
      </c>
      <c r="L115" s="1449"/>
      <c r="M115" s="1112"/>
      <c r="N115" s="1079" t="s">
        <v>1375</v>
      </c>
      <c r="O115" s="1449"/>
      <c r="P115" s="1112"/>
      <c r="Q115" s="1102" t="s">
        <v>1392</v>
      </c>
      <c r="R115" s="1488"/>
      <c r="S115" s="1112"/>
      <c r="T115" s="1088"/>
      <c r="U115" s="1109"/>
      <c r="V115" s="1112"/>
      <c r="W115" s="1088"/>
      <c r="X115" s="1109"/>
      <c r="Y115" s="1112"/>
      <c r="Z115" s="1112"/>
      <c r="AA115" s="8"/>
      <c r="AB115" s="8"/>
    </row>
    <row r="116" spans="1:28" s="6" customFormat="1" ht="14.25">
      <c r="A116" s="1393" t="s">
        <v>1387</v>
      </c>
      <c r="B116" s="1082" t="s">
        <v>49</v>
      </c>
      <c r="C116" s="1449"/>
      <c r="D116" s="1112"/>
      <c r="E116" s="1088"/>
      <c r="F116" s="1109"/>
      <c r="G116" s="1112"/>
      <c r="H116" s="1080" t="s">
        <v>45</v>
      </c>
      <c r="I116" s="1471"/>
      <c r="J116" s="1825"/>
      <c r="K116" s="1096" t="s">
        <v>66</v>
      </c>
      <c r="L116" s="1449"/>
      <c r="M116" s="1112"/>
      <c r="N116" s="1080" t="s">
        <v>66</v>
      </c>
      <c r="O116" s="1449"/>
      <c r="P116" s="1112"/>
      <c r="Q116" s="1103" t="s">
        <v>44</v>
      </c>
      <c r="R116" s="1449"/>
      <c r="S116" s="1112"/>
      <c r="T116" s="1106" t="s">
        <v>65</v>
      </c>
      <c r="U116" s="1449"/>
      <c r="V116" s="1112"/>
      <c r="W116" s="1088"/>
      <c r="X116" s="1109"/>
      <c r="Y116" s="1112"/>
      <c r="Z116" s="1112"/>
      <c r="AA116" s="8"/>
      <c r="AB116" s="8"/>
    </row>
    <row r="117" spans="1:24" ht="14.25">
      <c r="A117" s="1393" t="s">
        <v>1385</v>
      </c>
      <c r="B117" s="1080" t="s">
        <v>51</v>
      </c>
      <c r="C117" s="1449"/>
      <c r="E117" s="1088"/>
      <c r="F117" s="1109"/>
      <c r="H117" s="1083" t="s">
        <v>52</v>
      </c>
      <c r="I117" s="1471"/>
      <c r="J117" s="1827"/>
      <c r="K117" s="1096" t="s">
        <v>65</v>
      </c>
      <c r="L117" s="1449"/>
      <c r="N117" s="1080" t="s">
        <v>47</v>
      </c>
      <c r="O117" s="1449"/>
      <c r="Q117" s="1083" t="s">
        <v>52</v>
      </c>
      <c r="R117" s="1449"/>
      <c r="T117" s="1107" t="s">
        <v>52</v>
      </c>
      <c r="U117" s="1449"/>
      <c r="W117" s="1083" t="s">
        <v>67</v>
      </c>
      <c r="X117" s="1449"/>
    </row>
    <row r="118" spans="1:24" ht="14.25">
      <c r="A118" s="1393" t="s">
        <v>1388</v>
      </c>
      <c r="B118" s="1083" t="s">
        <v>52</v>
      </c>
      <c r="C118" s="1449"/>
      <c r="E118" s="1083" t="s">
        <v>52</v>
      </c>
      <c r="F118" s="1449"/>
      <c r="H118" s="1083" t="s">
        <v>53</v>
      </c>
      <c r="I118" s="1471"/>
      <c r="J118" s="1827"/>
      <c r="K118" s="1097" t="s">
        <v>52</v>
      </c>
      <c r="L118" s="1449"/>
      <c r="N118" s="1083" t="s">
        <v>52</v>
      </c>
      <c r="O118" s="1449"/>
      <c r="Q118" s="1083" t="s">
        <v>53</v>
      </c>
      <c r="R118" s="1449"/>
      <c r="T118" s="1088"/>
      <c r="U118" s="1109"/>
      <c r="W118" s="1088"/>
      <c r="X118" s="1109"/>
    </row>
    <row r="119" spans="1:24" ht="14.25">
      <c r="A119" s="1393" t="s">
        <v>1389</v>
      </c>
      <c r="B119" s="1083" t="s">
        <v>53</v>
      </c>
      <c r="C119" s="1449"/>
      <c r="E119" s="1083" t="s">
        <v>53</v>
      </c>
      <c r="F119" s="1449"/>
      <c r="H119" s="1084" t="s">
        <v>1377</v>
      </c>
      <c r="I119" s="1471"/>
      <c r="J119" s="1827"/>
      <c r="K119" s="1098" t="s">
        <v>1376</v>
      </c>
      <c r="L119" s="1449"/>
      <c r="N119" s="1083" t="s">
        <v>53</v>
      </c>
      <c r="O119" s="1449"/>
      <c r="Q119" s="1084" t="s">
        <v>1376</v>
      </c>
      <c r="R119" s="1449"/>
      <c r="T119" s="1088"/>
      <c r="U119" s="1109"/>
      <c r="W119" s="1088"/>
      <c r="X119" s="1109"/>
    </row>
    <row r="120" spans="1:26" s="6" customFormat="1" ht="14.25">
      <c r="A120" s="1393"/>
      <c r="B120" s="1084" t="s">
        <v>1376</v>
      </c>
      <c r="C120" s="1449"/>
      <c r="D120" s="1116"/>
      <c r="E120" s="1084" t="s">
        <v>1345</v>
      </c>
      <c r="F120" s="1449"/>
      <c r="G120" s="1116"/>
      <c r="H120" s="1090" t="s">
        <v>55</v>
      </c>
      <c r="I120" s="1471"/>
      <c r="J120" s="1826"/>
      <c r="K120" s="1099" t="s">
        <v>55</v>
      </c>
      <c r="L120" s="1449"/>
      <c r="M120" s="1116"/>
      <c r="N120" s="1084" t="s">
        <v>1376</v>
      </c>
      <c r="O120" s="1449"/>
      <c r="P120" s="1116"/>
      <c r="Q120" s="1090" t="s">
        <v>55</v>
      </c>
      <c r="R120" s="1449"/>
      <c r="S120" s="1116"/>
      <c r="T120" s="1088"/>
      <c r="U120" s="1109"/>
      <c r="V120" s="1116"/>
      <c r="W120" s="1090" t="s">
        <v>55</v>
      </c>
      <c r="X120" s="1449"/>
      <c r="Y120" s="1116"/>
      <c r="Z120" s="1116"/>
    </row>
    <row r="121" spans="1:24" ht="14.25">
      <c r="A121" s="1393"/>
      <c r="B121" s="1085" t="s">
        <v>55</v>
      </c>
      <c r="C121" s="1449"/>
      <c r="E121" s="1088"/>
      <c r="F121" s="1109"/>
      <c r="H121" s="1091" t="s">
        <v>1379</v>
      </c>
      <c r="I121" s="1471"/>
      <c r="J121" s="1827"/>
      <c r="K121" s="1099" t="s">
        <v>73</v>
      </c>
      <c r="L121" s="1449"/>
      <c r="N121" s="1090" t="s">
        <v>55</v>
      </c>
      <c r="O121" s="1449"/>
      <c r="Q121" s="1091" t="s">
        <v>1379</v>
      </c>
      <c r="R121" s="1449"/>
      <c r="T121" s="1088"/>
      <c r="U121" s="1109"/>
      <c r="W121" s="1088"/>
      <c r="X121" s="1109"/>
    </row>
    <row r="122" spans="1:26" s="6" customFormat="1" ht="14.25">
      <c r="A122" s="1393"/>
      <c r="B122" s="1091" t="s">
        <v>1393</v>
      </c>
      <c r="C122" s="1449"/>
      <c r="D122" s="1116"/>
      <c r="E122" s="1088"/>
      <c r="F122" s="1109"/>
      <c r="G122" s="1116"/>
      <c r="H122" s="1091" t="s">
        <v>1393</v>
      </c>
      <c r="I122" s="1471"/>
      <c r="J122" s="1826"/>
      <c r="K122" s="1091" t="s">
        <v>1393</v>
      </c>
      <c r="L122" s="1449"/>
      <c r="M122" s="1116"/>
      <c r="N122" s="1091" t="s">
        <v>1393</v>
      </c>
      <c r="O122" s="1449"/>
      <c r="P122" s="1116"/>
      <c r="Q122" s="1091" t="s">
        <v>1393</v>
      </c>
      <c r="R122" s="1449"/>
      <c r="S122" s="1116"/>
      <c r="T122" s="1088"/>
      <c r="U122" s="1109"/>
      <c r="V122" s="1116"/>
      <c r="W122" s="1088"/>
      <c r="X122" s="1109"/>
      <c r="Y122" s="1116"/>
      <c r="Z122" s="1116"/>
    </row>
    <row r="123" spans="1:24" ht="15">
      <c r="A123" s="1938" t="s">
        <v>68</v>
      </c>
      <c r="B123" s="1119">
        <f>Germany!AH8+Germany!AI8</f>
        <v>0</v>
      </c>
      <c r="C123" s="1450"/>
      <c r="E123" s="1119">
        <f>Italy!Y8+Italy!Z8</f>
        <v>0</v>
      </c>
      <c r="F123" s="1450"/>
      <c r="H123" s="1119">
        <f>Japan!AT9+Japan!AU9</f>
        <v>0</v>
      </c>
      <c r="I123" s="1472"/>
      <c r="J123" s="1827"/>
      <c r="K123" s="1120" t="s">
        <v>68</v>
      </c>
      <c r="L123" s="1449"/>
      <c r="N123" s="1119">
        <f>Britain!AK9+Britain!AL9</f>
        <v>0</v>
      </c>
      <c r="O123" s="1450"/>
      <c r="Q123" s="1119">
        <f>USANavy!W8+USANavy!X8+USANavy!AK8+USANavy!AL8</f>
        <v>2</v>
      </c>
      <c r="R123" s="1450"/>
      <c r="T123" s="1122" t="s">
        <v>68</v>
      </c>
      <c r="U123" s="1449"/>
      <c r="W123" s="1121"/>
      <c r="X123" s="1109"/>
    </row>
    <row r="124" spans="1:24" ht="20.25">
      <c r="A124" s="1933" t="s">
        <v>1369</v>
      </c>
      <c r="B124" s="1934">
        <f>C110*3+C111*2+C112*1+C113*3+C114*10+C115*8+C117*4+C118*3+C119+C120*3+C121*2+C116*6+C122*5+B123*3</f>
        <v>0</v>
      </c>
      <c r="C124" s="1451"/>
      <c r="E124" s="1934">
        <f>F110*3+F111*2+F112*1+F113*3+F115*4+F118*3+F119+F120*3+E123*3</f>
        <v>0</v>
      </c>
      <c r="F124" s="1450"/>
      <c r="H124" s="1934">
        <f>I110*3+I111*2+I112+I113*3+I114*6+I115*4+I116*2+I117*3+I118+I119*3+I120*2+I121*10+I122*5+H123*3</f>
        <v>0</v>
      </c>
      <c r="I124" s="1472"/>
      <c r="J124" s="1886"/>
      <c r="K124" s="1934">
        <f>L110*3+L111*2+L112+L114*3+L115*10+L116*8+L117*6+L118*3+L113+L119*3+L120*2+L122*5+L123*3</f>
        <v>0</v>
      </c>
      <c r="L124" s="1450"/>
      <c r="N124" s="1934">
        <f>O112*3+O113*2+O114*1+O115*3+O116*8+O117*4+O118*3+O119+O120*3+O121*2+O122*5+N123*3-R115*3-R114</f>
        <v>0</v>
      </c>
      <c r="O124" s="1450"/>
      <c r="Q124" s="1934">
        <f>R110*3+R111*2+R112+R113*3+R114+R115*3+R116*10+R117*3+R118+R119*3+R120*2+R121*10+R122*5+Q123*3</f>
        <v>6</v>
      </c>
      <c r="R124" s="1450"/>
      <c r="T124" s="1932">
        <f>U110*2+U111+U112+U116*6+U117*3+U123*3</f>
        <v>0</v>
      </c>
      <c r="U124" s="1450"/>
      <c r="W124" s="1934">
        <f>X110*2+X111+X112+X117*3+X120*2</f>
        <v>0</v>
      </c>
      <c r="X124" s="1450"/>
    </row>
    <row r="125" spans="1:24" s="1115" customFormat="1" ht="12.75">
      <c r="A125" s="1391"/>
      <c r="B125" s="1857">
        <f>IF(B124&gt;B109,"UCL Error","")</f>
      </c>
      <c r="C125" s="1447"/>
      <c r="E125" s="1857">
        <f>IF(E124&gt;E109,"UCL Error","")</f>
      </c>
      <c r="F125" s="1447"/>
      <c r="H125" s="1857">
        <f>IF(H124&gt;H109,"UCL Error","")</f>
      </c>
      <c r="I125" s="1447"/>
      <c r="J125" s="1827"/>
      <c r="K125" s="1857">
        <f>IF(K124&gt;K109,"UCL Error","")</f>
      </c>
      <c r="L125" s="1447"/>
      <c r="N125" s="1857">
        <f>IF(N124&gt;N109,"UCL Error","")</f>
      </c>
      <c r="O125" s="1447"/>
      <c r="Q125" s="1857">
        <f>IF(Q124&gt;Q109,"UCL Error","")</f>
      </c>
      <c r="R125" s="1447"/>
      <c r="T125" s="1857">
        <f>IF(T124&gt;T109,"UCL Error","")</f>
      </c>
      <c r="U125" s="1447"/>
      <c r="W125" s="1857">
        <f>IF(W124&gt;W109,"UCL Error","")</f>
      </c>
      <c r="X125" s="1447"/>
    </row>
    <row r="126" spans="1:28" s="6" customFormat="1" ht="15.75">
      <c r="A126" s="1394" t="s">
        <v>1390</v>
      </c>
      <c r="B126" s="1414">
        <f>B124+C105+C106+C104+C107</f>
        <v>0</v>
      </c>
      <c r="C126" s="1447"/>
      <c r="D126" s="1115"/>
      <c r="E126" s="1414">
        <f>E124+F105+F106+F104+F107</f>
        <v>0</v>
      </c>
      <c r="F126" s="1447"/>
      <c r="G126" s="1115"/>
      <c r="H126" s="1414">
        <f>H124+I105+I106+I104+I107</f>
        <v>0</v>
      </c>
      <c r="I126" s="1447"/>
      <c r="J126" s="1828"/>
      <c r="K126" s="1414">
        <f>K124+L105+L106+L104+L107</f>
        <v>0</v>
      </c>
      <c r="L126" s="1447"/>
      <c r="M126" s="1115"/>
      <c r="N126" s="1414">
        <f>N124+O105+O106+O104+O107</f>
        <v>0</v>
      </c>
      <c r="O126" s="1447"/>
      <c r="P126" s="1115"/>
      <c r="Q126" s="1414">
        <f>Q124+R105+R106+R104+R107</f>
        <v>6</v>
      </c>
      <c r="R126" s="1447"/>
      <c r="S126" s="1115"/>
      <c r="T126" s="1414">
        <f>T124+U105+U106+U104+U107</f>
        <v>0</v>
      </c>
      <c r="U126" s="1447"/>
      <c r="V126" s="1115"/>
      <c r="W126" s="1414">
        <f>W124+X105+X106+X104+X107</f>
        <v>0</v>
      </c>
      <c r="X126" s="1447"/>
      <c r="Y126" s="1112"/>
      <c r="Z126" s="1112"/>
      <c r="AA126" s="8"/>
      <c r="AB126" s="8"/>
    </row>
    <row r="127" spans="1:28" s="6" customFormat="1" ht="13.5" thickBot="1">
      <c r="A127" s="1395" t="s">
        <v>35</v>
      </c>
      <c r="B127" s="1395" t="s">
        <v>55</v>
      </c>
      <c r="C127" s="1445"/>
      <c r="D127" s="1115"/>
      <c r="E127" s="1395" t="s">
        <v>55</v>
      </c>
      <c r="F127" s="1445"/>
      <c r="G127" s="1115"/>
      <c r="H127" s="1395" t="s">
        <v>55</v>
      </c>
      <c r="I127" s="1468"/>
      <c r="J127" s="1827"/>
      <c r="K127" s="1395" t="s">
        <v>55</v>
      </c>
      <c r="L127" s="1445"/>
      <c r="M127" s="1115"/>
      <c r="N127" s="1395" t="s">
        <v>55</v>
      </c>
      <c r="O127" s="1445"/>
      <c r="P127" s="1115"/>
      <c r="Q127" s="1395" t="s">
        <v>55</v>
      </c>
      <c r="R127" s="1445"/>
      <c r="S127" s="1115"/>
      <c r="T127" s="1881"/>
      <c r="U127" s="1882"/>
      <c r="V127" s="1115"/>
      <c r="W127" s="1878"/>
      <c r="X127" s="1879"/>
      <c r="Y127" s="1112"/>
      <c r="Z127" s="1112"/>
      <c r="AA127" s="8"/>
      <c r="AB127" s="8"/>
    </row>
    <row r="128" spans="1:28" s="809" customFormat="1" ht="19.5" thickBot="1" thickTop="1">
      <c r="A128" s="1403" t="s">
        <v>1410</v>
      </c>
      <c r="B128" s="1408">
        <f>B99+C101+C102-B126-C127-C103</f>
        <v>40</v>
      </c>
      <c r="C128" s="1441"/>
      <c r="D128" s="1128"/>
      <c r="E128" s="1417">
        <f>E99+F101+F102-E126-F127-F103</f>
        <v>40</v>
      </c>
      <c r="F128" s="1461"/>
      <c r="G128" s="1128"/>
      <c r="H128" s="1419">
        <f>H99+I101+I102-H126-I127-I103</f>
        <v>40</v>
      </c>
      <c r="I128" s="1465"/>
      <c r="J128" s="1824"/>
      <c r="K128" s="1422">
        <f>K99+L101+L102-K126-L127-L103</f>
        <v>40</v>
      </c>
      <c r="L128" s="1477"/>
      <c r="M128" s="1128"/>
      <c r="N128" s="1902">
        <f>N99+O101+O102-O103-O108-O110-O111-N126-O127</f>
        <v>40</v>
      </c>
      <c r="O128" s="1483"/>
      <c r="P128" s="1128"/>
      <c r="Q128" s="1433">
        <f>Q99+R101+R102-Q126-R127-R103</f>
        <v>28</v>
      </c>
      <c r="R128" s="1487"/>
      <c r="S128" s="1127"/>
      <c r="T128" s="1438">
        <f>T99+U101+U102-T126-U127-U103</f>
        <v>40</v>
      </c>
      <c r="U128" s="1492"/>
      <c r="V128" s="1129"/>
      <c r="W128" s="1435">
        <f>W99+X101+X102-W126-X127-X103</f>
        <v>40</v>
      </c>
      <c r="X128" s="1490"/>
      <c r="Y128" s="1118"/>
      <c r="Z128" s="1118"/>
      <c r="AA128" s="1072"/>
      <c r="AB128" s="1072"/>
    </row>
    <row r="129" spans="1:24" s="1149" customFormat="1" ht="30">
      <c r="A129" s="1913" t="s">
        <v>1402</v>
      </c>
      <c r="B129" s="1404"/>
      <c r="C129" s="1457"/>
      <c r="E129" s="1404"/>
      <c r="F129" s="1457"/>
      <c r="H129" s="1404"/>
      <c r="I129" s="1457"/>
      <c r="K129" s="1404"/>
      <c r="L129" s="1457"/>
      <c r="N129" s="1404"/>
      <c r="O129" s="1457"/>
      <c r="Q129" s="1404"/>
      <c r="R129" s="1457"/>
      <c r="T129" s="1404"/>
      <c r="U129" s="1457"/>
      <c r="W129" s="1404"/>
      <c r="X129" s="1457"/>
    </row>
    <row r="130" spans="1:24" s="1141" customFormat="1" ht="45.75" thickBot="1">
      <c r="A130" s="1383"/>
      <c r="B130" s="1383"/>
      <c r="C130" s="1440"/>
      <c r="E130" s="1383"/>
      <c r="F130" s="1440"/>
      <c r="H130" s="1383"/>
      <c r="I130" s="1440"/>
      <c r="J130" s="1137"/>
      <c r="K130" s="1427" t="s">
        <v>1406</v>
      </c>
      <c r="L130" s="1440"/>
      <c r="N130" s="1383"/>
      <c r="O130" s="1440"/>
      <c r="Q130" s="1383"/>
      <c r="R130" s="1440"/>
      <c r="T130" s="1383"/>
      <c r="U130" s="1440"/>
      <c r="W130" s="1383"/>
      <c r="X130" s="1440"/>
    </row>
    <row r="131" spans="1:28" s="288" customFormat="1" ht="19.5" thickBot="1" thickTop="1">
      <c r="A131" s="1384" t="s">
        <v>1407</v>
      </c>
      <c r="B131" s="1408">
        <f>B128</f>
        <v>40</v>
      </c>
      <c r="C131" s="1441"/>
      <c r="D131" s="1128"/>
      <c r="E131" s="1417">
        <f>E128</f>
        <v>40</v>
      </c>
      <c r="F131" s="1461"/>
      <c r="G131" s="1128"/>
      <c r="H131" s="1419">
        <f>H128</f>
        <v>40</v>
      </c>
      <c r="I131" s="1465"/>
      <c r="J131" s="1824"/>
      <c r="K131" s="1422">
        <f>K128</f>
        <v>40</v>
      </c>
      <c r="L131" s="1477"/>
      <c r="M131" s="1128"/>
      <c r="N131" s="1429">
        <f>N128</f>
        <v>40</v>
      </c>
      <c r="O131" s="1483"/>
      <c r="P131" s="1128"/>
      <c r="Q131" s="1433">
        <f>Q128</f>
        <v>28</v>
      </c>
      <c r="R131" s="1487"/>
      <c r="S131" s="1127"/>
      <c r="T131" s="1438">
        <f>T128</f>
        <v>40</v>
      </c>
      <c r="U131" s="1492"/>
      <c r="V131" s="1129"/>
      <c r="W131" s="1435">
        <f>W128</f>
        <v>40</v>
      </c>
      <c r="X131" s="1490"/>
      <c r="Y131" s="1111"/>
      <c r="Z131" s="1111"/>
      <c r="AA131" s="1071"/>
      <c r="AB131" s="1071"/>
    </row>
    <row r="132" spans="1:28" s="6" customFormat="1" ht="14.25">
      <c r="A132" s="1385" t="s">
        <v>1354</v>
      </c>
      <c r="B132" s="1133">
        <f>B100+C101</f>
        <v>150</v>
      </c>
      <c r="C132" s="1442"/>
      <c r="D132" s="1132"/>
      <c r="E132" s="1086">
        <f>E100+F101</f>
        <v>50</v>
      </c>
      <c r="F132" s="1462"/>
      <c r="G132" s="1112"/>
      <c r="H132" s="1123">
        <f>H100+I101</f>
        <v>70</v>
      </c>
      <c r="I132" s="1466"/>
      <c r="J132" s="1825"/>
      <c r="K132" s="1124">
        <f>K100+L101</f>
        <v>90</v>
      </c>
      <c r="L132" s="1462"/>
      <c r="M132" s="1112"/>
      <c r="N132" s="1125">
        <f>N100+O101</f>
        <v>120</v>
      </c>
      <c r="O132" s="1494"/>
      <c r="P132" s="1112"/>
      <c r="Q132" s="1126">
        <f>Q100+R101</f>
        <v>100</v>
      </c>
      <c r="R132" s="1462"/>
      <c r="S132" s="1112"/>
      <c r="T132" s="1134">
        <f>T100+U101</f>
        <v>60</v>
      </c>
      <c r="U132" s="1493"/>
      <c r="V132" s="1130"/>
      <c r="W132" s="1131">
        <f>W100+X101</f>
        <v>20</v>
      </c>
      <c r="X132" s="1450"/>
      <c r="Y132" s="1132"/>
      <c r="Z132" s="1112"/>
      <c r="AA132" s="8"/>
      <c r="AB132" s="8"/>
    </row>
    <row r="133" spans="1:28" s="6" customFormat="1" ht="12.75">
      <c r="A133" s="1386" t="s">
        <v>32</v>
      </c>
      <c r="B133" s="1409" t="s">
        <v>1397</v>
      </c>
      <c r="C133" s="1443"/>
      <c r="D133" s="1132"/>
      <c r="E133" s="1409" t="s">
        <v>1397</v>
      </c>
      <c r="F133" s="1463"/>
      <c r="G133" s="1112"/>
      <c r="H133" s="1409" t="s">
        <v>1397</v>
      </c>
      <c r="I133" s="1467"/>
      <c r="J133" s="1825"/>
      <c r="K133" s="1409" t="s">
        <v>1397</v>
      </c>
      <c r="L133" s="1463"/>
      <c r="M133" s="1112"/>
      <c r="N133" s="1409" t="s">
        <v>1397</v>
      </c>
      <c r="O133" s="1463"/>
      <c r="P133" s="1112"/>
      <c r="Q133" s="1409" t="s">
        <v>1397</v>
      </c>
      <c r="R133" s="1463"/>
      <c r="S133" s="1112"/>
      <c r="T133" s="1409" t="s">
        <v>1397</v>
      </c>
      <c r="U133" s="1463"/>
      <c r="V133" s="1112"/>
      <c r="W133" s="1409" t="s">
        <v>1397</v>
      </c>
      <c r="X133" s="1463"/>
      <c r="Y133" s="1112"/>
      <c r="Z133" s="1112"/>
      <c r="AA133" s="8"/>
      <c r="AB133" s="8"/>
    </row>
    <row r="134" spans="1:28" s="6" customFormat="1" ht="12.75">
      <c r="A134" s="1387" t="s">
        <v>33</v>
      </c>
      <c r="B134" s="1410" t="s">
        <v>1398</v>
      </c>
      <c r="C134" s="1444"/>
      <c r="D134" s="1112"/>
      <c r="E134" s="1410" t="s">
        <v>1398</v>
      </c>
      <c r="F134" s="1463"/>
      <c r="G134" s="1112"/>
      <c r="H134" s="1410" t="s">
        <v>1398</v>
      </c>
      <c r="I134" s="1467"/>
      <c r="J134" s="1825"/>
      <c r="K134" s="1410" t="s">
        <v>1398</v>
      </c>
      <c r="L134" s="1463"/>
      <c r="M134" s="1112"/>
      <c r="N134" s="1410" t="s">
        <v>1398</v>
      </c>
      <c r="O134" s="1463"/>
      <c r="P134" s="1112"/>
      <c r="Q134" s="1410" t="s">
        <v>1398</v>
      </c>
      <c r="R134" s="1463"/>
      <c r="S134" s="1112"/>
      <c r="T134" s="1410" t="s">
        <v>1398</v>
      </c>
      <c r="U134" s="1463"/>
      <c r="V134" s="1112"/>
      <c r="W134" s="1410" t="s">
        <v>1398</v>
      </c>
      <c r="X134" s="1463"/>
      <c r="Y134" s="1112"/>
      <c r="Z134" s="1112"/>
      <c r="AA134" s="8"/>
      <c r="AB134" s="8"/>
    </row>
    <row r="135" spans="1:26" s="288" customFormat="1" ht="12.75">
      <c r="A135" s="1388" t="s">
        <v>37</v>
      </c>
      <c r="B135" s="1411" t="s">
        <v>37</v>
      </c>
      <c r="C135" s="1445"/>
      <c r="D135" s="1117"/>
      <c r="E135" s="1411" t="s">
        <v>37</v>
      </c>
      <c r="F135" s="1445"/>
      <c r="G135" s="1117"/>
      <c r="H135" s="1411" t="s">
        <v>37</v>
      </c>
      <c r="I135" s="1468"/>
      <c r="J135" s="1826"/>
      <c r="K135" s="1411" t="s">
        <v>37</v>
      </c>
      <c r="L135" s="1445"/>
      <c r="M135" s="1117"/>
      <c r="N135" s="1411" t="s">
        <v>1400</v>
      </c>
      <c r="O135" s="1445"/>
      <c r="P135" s="1117"/>
      <c r="Q135" s="1411" t="s">
        <v>37</v>
      </c>
      <c r="R135" s="1445"/>
      <c r="S135" s="1117"/>
      <c r="T135" s="1411" t="s">
        <v>37</v>
      </c>
      <c r="U135" s="1445"/>
      <c r="V135" s="1117"/>
      <c r="W135" s="1411" t="s">
        <v>37</v>
      </c>
      <c r="X135" s="1445"/>
      <c r="Y135" s="1117"/>
      <c r="Z135" s="1117"/>
    </row>
    <row r="136" spans="1:28" s="6" customFormat="1" ht="12.75">
      <c r="A136" s="1389" t="s">
        <v>34</v>
      </c>
      <c r="B136" s="1412" t="s">
        <v>434</v>
      </c>
      <c r="C136" s="1445"/>
      <c r="D136" s="1112"/>
      <c r="E136" s="1412" t="s">
        <v>434</v>
      </c>
      <c r="F136" s="1445"/>
      <c r="G136" s="1112"/>
      <c r="H136" s="1412" t="s">
        <v>434</v>
      </c>
      <c r="I136" s="1468"/>
      <c r="J136" s="1825"/>
      <c r="K136" s="1412" t="s">
        <v>434</v>
      </c>
      <c r="L136" s="1445"/>
      <c r="M136" s="1112"/>
      <c r="N136" s="1412" t="s">
        <v>434</v>
      </c>
      <c r="O136" s="1445"/>
      <c r="P136" s="1112"/>
      <c r="Q136" s="1412" t="s">
        <v>434</v>
      </c>
      <c r="R136" s="1445"/>
      <c r="S136" s="1112"/>
      <c r="T136" s="1412" t="s">
        <v>434</v>
      </c>
      <c r="U136" s="1445"/>
      <c r="V136" s="1112"/>
      <c r="W136" s="1412" t="s">
        <v>434</v>
      </c>
      <c r="X136" s="1445"/>
      <c r="Y136" s="1112"/>
      <c r="Z136" s="1112"/>
      <c r="AA136" s="8"/>
      <c r="AB136" s="8"/>
    </row>
    <row r="137" spans="1:28" s="414" customFormat="1" ht="12.75">
      <c r="A137" s="1390" t="s">
        <v>1370</v>
      </c>
      <c r="B137" s="1413" t="s">
        <v>200</v>
      </c>
      <c r="C137" s="1446"/>
      <c r="D137" s="1113"/>
      <c r="E137" s="1413" t="s">
        <v>200</v>
      </c>
      <c r="F137" s="1446"/>
      <c r="G137" s="1113"/>
      <c r="H137" s="1413" t="s">
        <v>200</v>
      </c>
      <c r="I137" s="1469"/>
      <c r="J137" s="1825"/>
      <c r="K137" s="1413" t="s">
        <v>200</v>
      </c>
      <c r="L137" s="1446"/>
      <c r="M137" s="1113"/>
      <c r="N137" s="1413" t="s">
        <v>200</v>
      </c>
      <c r="O137" s="1446"/>
      <c r="P137" s="1113"/>
      <c r="Q137" s="1413" t="s">
        <v>200</v>
      </c>
      <c r="R137" s="1446"/>
      <c r="S137" s="1113"/>
      <c r="T137" s="1413" t="s">
        <v>200</v>
      </c>
      <c r="U137" s="1446"/>
      <c r="V137" s="1113"/>
      <c r="W137" s="1413" t="s">
        <v>200</v>
      </c>
      <c r="X137" s="1446"/>
      <c r="Y137" s="1113"/>
      <c r="Z137" s="1113"/>
      <c r="AA137" s="1074"/>
      <c r="AB137" s="1074"/>
    </row>
    <row r="138" spans="1:28" s="6" customFormat="1" ht="12.75">
      <c r="A138" s="1389" t="s">
        <v>1371</v>
      </c>
      <c r="B138" s="1412" t="s">
        <v>1399</v>
      </c>
      <c r="C138" s="1445"/>
      <c r="D138" s="1112"/>
      <c r="E138" s="1412" t="s">
        <v>1399</v>
      </c>
      <c r="F138" s="1445"/>
      <c r="G138" s="1112"/>
      <c r="H138" s="1412" t="s">
        <v>1399</v>
      </c>
      <c r="I138" s="1468"/>
      <c r="J138" s="1825"/>
      <c r="K138" s="1412" t="s">
        <v>1399</v>
      </c>
      <c r="L138" s="1445"/>
      <c r="M138" s="1112"/>
      <c r="N138" s="1412" t="s">
        <v>1399</v>
      </c>
      <c r="O138" s="1445"/>
      <c r="P138" s="1112"/>
      <c r="Q138" s="1412" t="s">
        <v>1399</v>
      </c>
      <c r="R138" s="1445"/>
      <c r="S138" s="1112"/>
      <c r="T138" s="1412" t="s">
        <v>1399</v>
      </c>
      <c r="U138" s="1445"/>
      <c r="V138" s="1112"/>
      <c r="W138" s="1412" t="s">
        <v>1399</v>
      </c>
      <c r="X138" s="1445"/>
      <c r="Y138" s="1112"/>
      <c r="Z138" s="1112"/>
      <c r="AA138" s="8"/>
      <c r="AB138" s="8"/>
    </row>
    <row r="139" spans="1:24" ht="12.75">
      <c r="A139" s="1390" t="s">
        <v>36</v>
      </c>
      <c r="B139" s="1390" t="s">
        <v>36</v>
      </c>
      <c r="C139" s="1445"/>
      <c r="E139" s="1390" t="s">
        <v>36</v>
      </c>
      <c r="F139" s="1445"/>
      <c r="H139" s="1390" t="s">
        <v>36</v>
      </c>
      <c r="I139" s="1468"/>
      <c r="J139" s="1827"/>
      <c r="K139" s="1390" t="s">
        <v>36</v>
      </c>
      <c r="L139" s="1445"/>
      <c r="N139" s="1390" t="s">
        <v>36</v>
      </c>
      <c r="O139" s="1445"/>
      <c r="Q139" s="1390" t="s">
        <v>36</v>
      </c>
      <c r="R139" s="1445"/>
      <c r="T139" s="1390" t="s">
        <v>36</v>
      </c>
      <c r="U139" s="1445"/>
      <c r="W139" s="1390" t="s">
        <v>36</v>
      </c>
      <c r="X139" s="1445"/>
    </row>
    <row r="140" spans="1:24" s="1115" customFormat="1" ht="13.5" thickBot="1">
      <c r="A140" s="1896" t="s">
        <v>1522</v>
      </c>
      <c r="B140" s="1896" t="s">
        <v>1522</v>
      </c>
      <c r="C140" s="1903"/>
      <c r="E140" s="1896" t="s">
        <v>1522</v>
      </c>
      <c r="F140" s="1903"/>
      <c r="H140" s="1896" t="s">
        <v>1522</v>
      </c>
      <c r="I140" s="1903"/>
      <c r="J140" s="1886"/>
      <c r="K140" s="1896" t="s">
        <v>1522</v>
      </c>
      <c r="L140" s="1903"/>
      <c r="N140" s="1896" t="s">
        <v>1522</v>
      </c>
      <c r="O140" s="1903"/>
      <c r="Q140" s="1391"/>
      <c r="R140" s="1447"/>
      <c r="T140" s="1391"/>
      <c r="U140" s="1447"/>
      <c r="W140" s="1391"/>
      <c r="X140" s="1447"/>
    </row>
    <row r="141" spans="1:28" s="1075" customFormat="1" ht="21.75" thickBot="1" thickTop="1">
      <c r="A141" s="1937" t="s">
        <v>1382</v>
      </c>
      <c r="B141" s="1925">
        <f>ROUNDDOWN((((B132+C133-IF(C139&gt;0,C139,0)-C135)/3)-C140)/IF(C141="yes",2,1),0)+IF(C139&lt;0,ROUNDDOWN(-C139/3,0),0)</f>
        <v>50</v>
      </c>
      <c r="C141" s="1898" t="s">
        <v>1525</v>
      </c>
      <c r="D141" s="1128"/>
      <c r="E141" s="1926">
        <f>ROUNDDOWN((((E132+F133-IF(F139&gt;0,F139,0)-F135)/3)-F140)/IF(F141="yes",2,1),0)+IF(F139&lt;0,ROUNDDOWN(-F139/3,0),0)</f>
        <v>16</v>
      </c>
      <c r="F141" s="1898" t="s">
        <v>1525</v>
      </c>
      <c r="G141" s="1128"/>
      <c r="H141" s="1925">
        <f>ROUNDDOWN((((H132+I133-IF(I139&gt;0,I139,0)-I135)/3)-I140)/IF(I141="yes",2,1),0)+IF(I139&lt;0,ROUNDDOWN(-I139/3,0),0)</f>
        <v>23</v>
      </c>
      <c r="I141" s="1898" t="s">
        <v>1525</v>
      </c>
      <c r="J141" s="1824"/>
      <c r="K141" s="1927">
        <f>ROUNDDOWN((((K132+L133-IF(L139&gt;0,L139,0)-L135)/3)-L140)/IF(L141="yes",2,1),0)+IF(L139&lt;0,ROUNDDOWN(-L139/3,0),0)</f>
        <v>30</v>
      </c>
      <c r="L141" s="1898" t="s">
        <v>1525</v>
      </c>
      <c r="M141" s="1128"/>
      <c r="N141" s="1928">
        <f>ROUNDDOWN((((N132+O133-IF(O139&gt;0,O139,0)-O135-40-O132)/3)-O140)/IF(O141="yes",2,1)+(40+O132)/3-O142/3-(O143/3)+IF(O139&lt;0,(-O139/3),0),0)</f>
        <v>40</v>
      </c>
      <c r="O141" s="1898" t="s">
        <v>1525</v>
      </c>
      <c r="P141" s="1128"/>
      <c r="Q141" s="1929">
        <f>ROUNDDOWN((Q132+R133-R139-R135)/3,0)/IF(R141="yes",2,1)</f>
        <v>33</v>
      </c>
      <c r="R141" s="1898" t="s">
        <v>1525</v>
      </c>
      <c r="S141" s="1127"/>
      <c r="T141" s="1930">
        <f>ROUNDDOWN((T132+U133-U139-U135)/3,0)/IF(U141="yes",2,1)</f>
        <v>20</v>
      </c>
      <c r="U141" s="1898" t="s">
        <v>1525</v>
      </c>
      <c r="V141" s="1129"/>
      <c r="W141" s="1931">
        <f>ROUNDDOWN((W132+X133-X139-X135)/3,0)</f>
        <v>6</v>
      </c>
      <c r="X141" s="1856"/>
      <c r="Y141" s="1114"/>
      <c r="Z141" s="1114"/>
      <c r="AA141" s="1076"/>
      <c r="AB141" s="1076"/>
    </row>
    <row r="142" spans="1:28" s="288" customFormat="1" ht="15" thickBot="1">
      <c r="A142" s="1392"/>
      <c r="B142" s="1077" t="s">
        <v>40</v>
      </c>
      <c r="C142" s="1448"/>
      <c r="D142" s="1111"/>
      <c r="E142" s="1077" t="s">
        <v>40</v>
      </c>
      <c r="F142" s="1448"/>
      <c r="G142" s="1111"/>
      <c r="H142" s="1089" t="s">
        <v>889</v>
      </c>
      <c r="I142" s="1470"/>
      <c r="J142" s="1825"/>
      <c r="K142" s="1092" t="s">
        <v>60</v>
      </c>
      <c r="L142" s="1448"/>
      <c r="M142" s="1895"/>
      <c r="N142" s="1430" t="s">
        <v>1523</v>
      </c>
      <c r="O142" s="1897"/>
      <c r="P142" s="1894"/>
      <c r="Q142" s="1077" t="s">
        <v>59</v>
      </c>
      <c r="R142" s="1448"/>
      <c r="S142" s="1111"/>
      <c r="T142" s="1104" t="s">
        <v>41</v>
      </c>
      <c r="U142" s="1448"/>
      <c r="V142" s="1111"/>
      <c r="W142" s="1089" t="s">
        <v>62</v>
      </c>
      <c r="X142" s="1448"/>
      <c r="Y142" s="1111"/>
      <c r="Z142" s="1111"/>
      <c r="AA142" s="1071"/>
      <c r="AB142" s="1071"/>
    </row>
    <row r="143" spans="1:28" s="6" customFormat="1" ht="15" thickBot="1">
      <c r="A143" s="1393"/>
      <c r="B143" s="1078" t="s">
        <v>1342</v>
      </c>
      <c r="C143" s="1449"/>
      <c r="D143" s="1112"/>
      <c r="E143" s="1087" t="s">
        <v>41</v>
      </c>
      <c r="F143" s="1449"/>
      <c r="G143" s="1112"/>
      <c r="H143" s="1078" t="s">
        <v>62</v>
      </c>
      <c r="I143" s="1471"/>
      <c r="J143" s="1825"/>
      <c r="K143" s="1093" t="s">
        <v>61</v>
      </c>
      <c r="L143" s="1449"/>
      <c r="M143" s="1130"/>
      <c r="N143" s="1914" t="s">
        <v>1524</v>
      </c>
      <c r="O143" s="1897"/>
      <c r="P143" s="1132"/>
      <c r="Q143" s="1087" t="s">
        <v>62</v>
      </c>
      <c r="R143" s="1449"/>
      <c r="S143" s="1112"/>
      <c r="T143" s="1105" t="s">
        <v>42</v>
      </c>
      <c r="U143" s="1449"/>
      <c r="V143" s="1112"/>
      <c r="W143" s="1078" t="s">
        <v>891</v>
      </c>
      <c r="X143" s="1449"/>
      <c r="Y143" s="1112"/>
      <c r="Z143" s="1112"/>
      <c r="AA143" s="8"/>
      <c r="AB143" s="8"/>
    </row>
    <row r="144" spans="1:28" s="6" customFormat="1" ht="14.25">
      <c r="A144" s="1393" t="s">
        <v>1383</v>
      </c>
      <c r="B144" s="1078" t="s">
        <v>1374</v>
      </c>
      <c r="C144" s="1449"/>
      <c r="D144" s="1112"/>
      <c r="E144" s="1078" t="s">
        <v>1374</v>
      </c>
      <c r="F144" s="1449"/>
      <c r="G144" s="1112"/>
      <c r="H144" s="1078" t="s">
        <v>891</v>
      </c>
      <c r="I144" s="1471"/>
      <c r="J144" s="1825"/>
      <c r="K144" s="1093" t="s">
        <v>64</v>
      </c>
      <c r="L144" s="1449"/>
      <c r="M144" s="1112"/>
      <c r="N144" s="1077" t="s">
        <v>59</v>
      </c>
      <c r="O144" s="1448"/>
      <c r="P144" s="1112"/>
      <c r="Q144" s="1087" t="s">
        <v>63</v>
      </c>
      <c r="R144" s="1449"/>
      <c r="S144" s="1112"/>
      <c r="T144" s="1105" t="s">
        <v>43</v>
      </c>
      <c r="U144" s="1449"/>
      <c r="V144" s="1112"/>
      <c r="W144" s="1078" t="s">
        <v>1378</v>
      </c>
      <c r="X144" s="1449"/>
      <c r="Y144" s="1112"/>
      <c r="Z144" s="1112"/>
      <c r="AA144" s="8"/>
      <c r="AB144" s="8"/>
    </row>
    <row r="145" spans="1:28" s="6" customFormat="1" ht="14.25">
      <c r="A145" s="1393" t="s">
        <v>1384</v>
      </c>
      <c r="B145" s="1079" t="s">
        <v>1375</v>
      </c>
      <c r="C145" s="1449"/>
      <c r="D145" s="1112"/>
      <c r="E145" s="1079" t="s">
        <v>1375</v>
      </c>
      <c r="F145" s="1449"/>
      <c r="G145" s="1112"/>
      <c r="H145" s="1079" t="s">
        <v>1375</v>
      </c>
      <c r="I145" s="1471"/>
      <c r="J145" s="1825"/>
      <c r="K145" s="1094" t="s">
        <v>1380</v>
      </c>
      <c r="L145" s="1449"/>
      <c r="M145" s="1112"/>
      <c r="N145" s="1087" t="s">
        <v>61</v>
      </c>
      <c r="O145" s="1449"/>
      <c r="P145" s="1112"/>
      <c r="Q145" s="1100" t="s">
        <v>1375</v>
      </c>
      <c r="R145" s="1449"/>
      <c r="S145" s="1112"/>
      <c r="T145" s="1088"/>
      <c r="U145" s="1109"/>
      <c r="V145" s="1112"/>
      <c r="W145" s="1088"/>
      <c r="X145" s="1109"/>
      <c r="Y145" s="1112"/>
      <c r="Z145" s="1112"/>
      <c r="AA145" s="8"/>
      <c r="AB145" s="8"/>
    </row>
    <row r="146" spans="1:28" s="6" customFormat="1" ht="14.25">
      <c r="A146" s="1393" t="s">
        <v>1385</v>
      </c>
      <c r="B146" s="1080" t="s">
        <v>44</v>
      </c>
      <c r="C146" s="1449"/>
      <c r="D146" s="1112"/>
      <c r="E146" s="1088"/>
      <c r="F146" s="1109"/>
      <c r="G146" s="1112"/>
      <c r="H146" s="1080" t="s">
        <v>50</v>
      </c>
      <c r="I146" s="1471"/>
      <c r="J146" s="1825"/>
      <c r="K146" s="1095" t="s">
        <v>1375</v>
      </c>
      <c r="L146" s="1449"/>
      <c r="M146" s="1112"/>
      <c r="N146" s="1087" t="s">
        <v>63</v>
      </c>
      <c r="O146" s="1449"/>
      <c r="P146" s="1112"/>
      <c r="Q146" s="1101" t="s">
        <v>1381</v>
      </c>
      <c r="R146" s="1488"/>
      <c r="S146" s="1112"/>
      <c r="T146" s="1088"/>
      <c r="U146" s="1109"/>
      <c r="V146" s="1112"/>
      <c r="W146" s="1088"/>
      <c r="X146" s="1109"/>
      <c r="Y146" s="1112"/>
      <c r="Z146" s="1112"/>
      <c r="AA146" s="8"/>
      <c r="AB146" s="8"/>
    </row>
    <row r="147" spans="1:28" s="6" customFormat="1" ht="14.25">
      <c r="A147" s="1393" t="s">
        <v>1386</v>
      </c>
      <c r="B147" s="1081" t="s">
        <v>46</v>
      </c>
      <c r="C147" s="1449"/>
      <c r="D147" s="1112"/>
      <c r="E147" s="1080" t="s">
        <v>47</v>
      </c>
      <c r="F147" s="1449"/>
      <c r="G147" s="1112"/>
      <c r="H147" s="1080" t="s">
        <v>48</v>
      </c>
      <c r="I147" s="1471"/>
      <c r="J147" s="1825"/>
      <c r="K147" s="1096" t="s">
        <v>69</v>
      </c>
      <c r="L147" s="1449"/>
      <c r="M147" s="1112"/>
      <c r="N147" s="1079" t="s">
        <v>1375</v>
      </c>
      <c r="O147" s="1449"/>
      <c r="P147" s="1112"/>
      <c r="Q147" s="1102" t="s">
        <v>1392</v>
      </c>
      <c r="R147" s="1488"/>
      <c r="S147" s="1112"/>
      <c r="T147" s="1088"/>
      <c r="U147" s="1109"/>
      <c r="V147" s="1112"/>
      <c r="W147" s="1088"/>
      <c r="X147" s="1109"/>
      <c r="Y147" s="1112"/>
      <c r="Z147" s="1112"/>
      <c r="AA147" s="8"/>
      <c r="AB147" s="8"/>
    </row>
    <row r="148" spans="1:28" s="6" customFormat="1" ht="14.25">
      <c r="A148" s="1393" t="s">
        <v>1387</v>
      </c>
      <c r="B148" s="1082" t="s">
        <v>49</v>
      </c>
      <c r="C148" s="1449"/>
      <c r="D148" s="1112"/>
      <c r="E148" s="1088"/>
      <c r="F148" s="1109"/>
      <c r="G148" s="1112"/>
      <c r="H148" s="1080" t="s">
        <v>45</v>
      </c>
      <c r="I148" s="1471"/>
      <c r="J148" s="1825"/>
      <c r="K148" s="1096" t="s">
        <v>66</v>
      </c>
      <c r="L148" s="1449"/>
      <c r="M148" s="1112"/>
      <c r="N148" s="1080" t="s">
        <v>66</v>
      </c>
      <c r="O148" s="1449"/>
      <c r="P148" s="1112"/>
      <c r="Q148" s="1103" t="s">
        <v>44</v>
      </c>
      <c r="R148" s="1449"/>
      <c r="S148" s="1112"/>
      <c r="T148" s="1106" t="s">
        <v>65</v>
      </c>
      <c r="U148" s="1449"/>
      <c r="V148" s="1112"/>
      <c r="W148" s="1088"/>
      <c r="X148" s="1109"/>
      <c r="Y148" s="1112"/>
      <c r="Z148" s="1112"/>
      <c r="AA148" s="8"/>
      <c r="AB148" s="8"/>
    </row>
    <row r="149" spans="1:24" ht="14.25">
      <c r="A149" s="1393" t="s">
        <v>1385</v>
      </c>
      <c r="B149" s="1080" t="s">
        <v>51</v>
      </c>
      <c r="C149" s="1449"/>
      <c r="E149" s="1088"/>
      <c r="F149" s="1109"/>
      <c r="H149" s="1083" t="s">
        <v>52</v>
      </c>
      <c r="I149" s="1471"/>
      <c r="J149" s="1827"/>
      <c r="K149" s="1096" t="s">
        <v>65</v>
      </c>
      <c r="L149" s="1449"/>
      <c r="N149" s="1080" t="s">
        <v>47</v>
      </c>
      <c r="O149" s="1449"/>
      <c r="Q149" s="1083" t="s">
        <v>52</v>
      </c>
      <c r="R149" s="1449"/>
      <c r="T149" s="1107" t="s">
        <v>52</v>
      </c>
      <c r="U149" s="1449"/>
      <c r="W149" s="1083" t="s">
        <v>67</v>
      </c>
      <c r="X149" s="1449"/>
    </row>
    <row r="150" spans="1:24" ht="14.25">
      <c r="A150" s="1393" t="s">
        <v>1388</v>
      </c>
      <c r="B150" s="1083" t="s">
        <v>52</v>
      </c>
      <c r="C150" s="1449"/>
      <c r="E150" s="1083" t="s">
        <v>52</v>
      </c>
      <c r="F150" s="1449"/>
      <c r="H150" s="1083" t="s">
        <v>53</v>
      </c>
      <c r="I150" s="1471"/>
      <c r="J150" s="1827"/>
      <c r="K150" s="1097" t="s">
        <v>52</v>
      </c>
      <c r="L150" s="1449"/>
      <c r="N150" s="1083" t="s">
        <v>52</v>
      </c>
      <c r="O150" s="1449"/>
      <c r="Q150" s="1083" t="s">
        <v>53</v>
      </c>
      <c r="R150" s="1449"/>
      <c r="T150" s="1088"/>
      <c r="U150" s="1109"/>
      <c r="W150" s="1088"/>
      <c r="X150" s="1109"/>
    </row>
    <row r="151" spans="1:24" ht="14.25">
      <c r="A151" s="1393" t="s">
        <v>1389</v>
      </c>
      <c r="B151" s="1083" t="s">
        <v>53</v>
      </c>
      <c r="C151" s="1449"/>
      <c r="E151" s="1083" t="s">
        <v>53</v>
      </c>
      <c r="F151" s="1449"/>
      <c r="H151" s="1084" t="s">
        <v>1377</v>
      </c>
      <c r="I151" s="1471"/>
      <c r="J151" s="1827"/>
      <c r="K151" s="1098" t="s">
        <v>1376</v>
      </c>
      <c r="L151" s="1449"/>
      <c r="N151" s="1083" t="s">
        <v>53</v>
      </c>
      <c r="O151" s="1449"/>
      <c r="Q151" s="1084" t="s">
        <v>1376</v>
      </c>
      <c r="R151" s="1449"/>
      <c r="T151" s="1088"/>
      <c r="U151" s="1109"/>
      <c r="W151" s="1088"/>
      <c r="X151" s="1109"/>
    </row>
    <row r="152" spans="1:26" s="6" customFormat="1" ht="14.25">
      <c r="A152" s="1393"/>
      <c r="B152" s="1084" t="s">
        <v>1376</v>
      </c>
      <c r="C152" s="1449"/>
      <c r="D152" s="1116"/>
      <c r="E152" s="1084" t="s">
        <v>1345</v>
      </c>
      <c r="F152" s="1449"/>
      <c r="G152" s="1116"/>
      <c r="H152" s="1090" t="s">
        <v>55</v>
      </c>
      <c r="I152" s="1471"/>
      <c r="J152" s="1826"/>
      <c r="K152" s="1099" t="s">
        <v>55</v>
      </c>
      <c r="L152" s="1449"/>
      <c r="M152" s="1116"/>
      <c r="N152" s="1084" t="s">
        <v>1376</v>
      </c>
      <c r="O152" s="1449"/>
      <c r="P152" s="1116"/>
      <c r="Q152" s="1090" t="s">
        <v>55</v>
      </c>
      <c r="R152" s="1449"/>
      <c r="S152" s="1116"/>
      <c r="T152" s="1088"/>
      <c r="U152" s="1109"/>
      <c r="V152" s="1116"/>
      <c r="W152" s="1090" t="s">
        <v>55</v>
      </c>
      <c r="X152" s="1449"/>
      <c r="Y152" s="1116"/>
      <c r="Z152" s="1116"/>
    </row>
    <row r="153" spans="1:24" ht="14.25">
      <c r="A153" s="1393"/>
      <c r="B153" s="1085" t="s">
        <v>55</v>
      </c>
      <c r="C153" s="1449"/>
      <c r="E153" s="1088"/>
      <c r="F153" s="1109"/>
      <c r="H153" s="1091" t="s">
        <v>1379</v>
      </c>
      <c r="I153" s="1471"/>
      <c r="J153" s="1827"/>
      <c r="K153" s="1099" t="s">
        <v>73</v>
      </c>
      <c r="L153" s="1449"/>
      <c r="N153" s="1090" t="s">
        <v>55</v>
      </c>
      <c r="O153" s="1449"/>
      <c r="Q153" s="1091" t="s">
        <v>1379</v>
      </c>
      <c r="R153" s="1449"/>
      <c r="T153" s="1088"/>
      <c r="U153" s="1109"/>
      <c r="W153" s="1088"/>
      <c r="X153" s="1109"/>
    </row>
    <row r="154" spans="1:26" s="6" customFormat="1" ht="14.25">
      <c r="A154" s="1393"/>
      <c r="B154" s="1091" t="s">
        <v>1393</v>
      </c>
      <c r="C154" s="1449"/>
      <c r="D154" s="1116"/>
      <c r="E154" s="1088"/>
      <c r="F154" s="1109"/>
      <c r="G154" s="1116"/>
      <c r="H154" s="1091" t="s">
        <v>1393</v>
      </c>
      <c r="I154" s="1471"/>
      <c r="J154" s="1826"/>
      <c r="K154" s="1091" t="s">
        <v>1393</v>
      </c>
      <c r="L154" s="1449"/>
      <c r="M154" s="1116"/>
      <c r="N154" s="1091" t="s">
        <v>1393</v>
      </c>
      <c r="O154" s="1449"/>
      <c r="P154" s="1116"/>
      <c r="Q154" s="1091" t="s">
        <v>1393</v>
      </c>
      <c r="R154" s="1449"/>
      <c r="S154" s="1116"/>
      <c r="T154" s="1088"/>
      <c r="U154" s="1109"/>
      <c r="V154" s="1116"/>
      <c r="W154" s="1088"/>
      <c r="X154" s="1109"/>
      <c r="Y154" s="1116"/>
      <c r="Z154" s="1116"/>
    </row>
    <row r="155" spans="1:24" ht="15">
      <c r="A155" s="1938" t="s">
        <v>68</v>
      </c>
      <c r="B155" s="1119">
        <f>Germany!AH9+Germany!AI9</f>
        <v>0</v>
      </c>
      <c r="C155" s="1450"/>
      <c r="E155" s="1119">
        <f>Italy!Y9+Italy!Z9</f>
        <v>0</v>
      </c>
      <c r="F155" s="1450"/>
      <c r="H155" s="1119">
        <f>Japan!AT10+Japan!AU10</f>
        <v>0</v>
      </c>
      <c r="I155" s="1472"/>
      <c r="J155" s="1827"/>
      <c r="K155" s="1120" t="s">
        <v>68</v>
      </c>
      <c r="L155" s="1449"/>
      <c r="N155" s="1119">
        <f>Britain!AK10+Britain!AL10</f>
        <v>0</v>
      </c>
      <c r="O155" s="1450"/>
      <c r="Q155" s="1119">
        <f>USANavy!W9+USANavy!X9+USANavy!AK9+USANavy!AL9</f>
        <v>2</v>
      </c>
      <c r="R155" s="1450"/>
      <c r="T155" s="1122" t="s">
        <v>68</v>
      </c>
      <c r="U155" s="1449"/>
      <c r="W155" s="1121"/>
      <c r="X155" s="1109"/>
    </row>
    <row r="156" spans="1:24" ht="20.25">
      <c r="A156" s="1933" t="s">
        <v>1369</v>
      </c>
      <c r="B156" s="1934">
        <f>C142*3+C143*2+C144*1+C145*3+C146*10+C147*8+C149*4+C150*3+C151+C152*3+C153*2+C148*6+C154*5+B155*3</f>
        <v>0</v>
      </c>
      <c r="C156" s="1451"/>
      <c r="E156" s="1934">
        <f>F142*3+F143*2+F144*1+F145*3+F147*4+F150*3+F151+F152*3+E155*3</f>
        <v>0</v>
      </c>
      <c r="F156" s="1450"/>
      <c r="H156" s="1934">
        <f>I142*3+I143*2+I144+I145*3+I146*6+I147*4+I148*2+I149*3+I150+I151*3+I152*2+I153*10+I154*5+H155*3</f>
        <v>0</v>
      </c>
      <c r="I156" s="1472"/>
      <c r="J156" s="1886"/>
      <c r="K156" s="1934">
        <f>L142*3+L143*2+L144+L146*3+L147*10+L148*8+L149*6+L150*3+L145+L151*3+L152*2+L154*5+L155*3</f>
        <v>0</v>
      </c>
      <c r="L156" s="1450"/>
      <c r="N156" s="1934">
        <f>O144*3+O145*2+O146*1+O147*3+O148*8+O149*4+O150*3+O151+O152*3+O153*2+O154*5+N155*3-R147*3-R146</f>
        <v>0</v>
      </c>
      <c r="O156" s="1450"/>
      <c r="Q156" s="1934">
        <f>R142*3+R143*2+R144+R145*3+R146+R147*3+R148*10+R149*3+R150+R151*3+R152*2+R153*10+R154*5+Q155*3</f>
        <v>6</v>
      </c>
      <c r="R156" s="1450"/>
      <c r="T156" s="1932">
        <f>U142*2+U143+U144+U148*6+U149*3+U155*3</f>
        <v>0</v>
      </c>
      <c r="U156" s="1450"/>
      <c r="W156" s="1934">
        <f>X142*2+X143+X144+X149*3+X152*2</f>
        <v>0</v>
      </c>
      <c r="X156" s="1450"/>
    </row>
    <row r="157" spans="1:24" s="1115" customFormat="1" ht="12.75">
      <c r="A157" s="1391"/>
      <c r="B157" s="1857">
        <f>IF(B156&gt;B141,"UCL Error","")</f>
      </c>
      <c r="C157" s="1447"/>
      <c r="E157" s="1857">
        <f>IF(E156&gt;E141,"UCL Error","")</f>
      </c>
      <c r="F157" s="1447"/>
      <c r="H157" s="1857">
        <f>IF(H156&gt;H141,"UCL Error","")</f>
      </c>
      <c r="I157" s="1447"/>
      <c r="J157" s="1827"/>
      <c r="K157" s="1857">
        <f>IF(K156&gt;K141,"UCL Error","")</f>
      </c>
      <c r="L157" s="1447"/>
      <c r="N157" s="1857">
        <f>IF(N156&gt;N141,"UCL Error","")</f>
      </c>
      <c r="O157" s="1447"/>
      <c r="Q157" s="1857">
        <f>IF(Q156&gt;Q141,"UCL Error","")</f>
      </c>
      <c r="R157" s="1447"/>
      <c r="T157" s="1857">
        <f>IF(T156&gt;T141,"UCL Error","")</f>
      </c>
      <c r="U157" s="1447"/>
      <c r="W157" s="1857">
        <f>IF(W156&gt;W141,"UCL Error","")</f>
      </c>
      <c r="X157" s="1447"/>
    </row>
    <row r="158" spans="1:24" ht="15.75">
      <c r="A158" s="1394" t="s">
        <v>1390</v>
      </c>
      <c r="B158" s="1414">
        <f>B156+C137+C138+C136+C139</f>
        <v>0</v>
      </c>
      <c r="C158" s="1447"/>
      <c r="E158" s="1414">
        <f>E156+F137+F138+F136+F139</f>
        <v>0</v>
      </c>
      <c r="F158" s="1447"/>
      <c r="H158" s="1414">
        <f>H156+I137+I138+I136+I139</f>
        <v>0</v>
      </c>
      <c r="I158" s="1447"/>
      <c r="J158" s="1828"/>
      <c r="K158" s="1414">
        <f>K156+L137+L138+L136+L139</f>
        <v>0</v>
      </c>
      <c r="L158" s="1447"/>
      <c r="N158" s="1414">
        <f>N156+O137+O138+O136+O139</f>
        <v>0</v>
      </c>
      <c r="O158" s="1447"/>
      <c r="Q158" s="1414">
        <f>Q156+R137+R138+R136+R139</f>
        <v>6</v>
      </c>
      <c r="R158" s="1447"/>
      <c r="T158" s="1414">
        <f>T156+U137+U138+U136+U139</f>
        <v>0</v>
      </c>
      <c r="U158" s="1447"/>
      <c r="W158" s="1414">
        <f>W156+X137+X138+X136+X139</f>
        <v>0</v>
      </c>
      <c r="X158" s="1447"/>
    </row>
    <row r="159" spans="1:24" ht="13.5" thickBot="1">
      <c r="A159" s="1395" t="s">
        <v>35</v>
      </c>
      <c r="B159" s="1395" t="s">
        <v>55</v>
      </c>
      <c r="C159" s="1445"/>
      <c r="E159" s="1395" t="s">
        <v>55</v>
      </c>
      <c r="F159" s="1445"/>
      <c r="H159" s="1395" t="s">
        <v>55</v>
      </c>
      <c r="I159" s="1468"/>
      <c r="J159" s="1827"/>
      <c r="K159" s="1395" t="s">
        <v>55</v>
      </c>
      <c r="L159" s="1445"/>
      <c r="N159" s="1395" t="s">
        <v>55</v>
      </c>
      <c r="O159" s="1445"/>
      <c r="Q159" s="1395" t="s">
        <v>55</v>
      </c>
      <c r="R159" s="1445"/>
      <c r="T159" s="1881"/>
      <c r="U159" s="1882"/>
      <c r="W159" s="1878"/>
      <c r="X159" s="1879"/>
    </row>
    <row r="160" spans="1:26" s="6" customFormat="1" ht="19.5" thickBot="1" thickTop="1">
      <c r="A160" s="1384" t="s">
        <v>1396</v>
      </c>
      <c r="B160" s="1408">
        <f>B131+C133+C134-B158-C159-C135</f>
        <v>40</v>
      </c>
      <c r="C160" s="1441"/>
      <c r="D160" s="1128"/>
      <c r="E160" s="1417">
        <f>E131+F133+F134-E158-F159-F135</f>
        <v>40</v>
      </c>
      <c r="F160" s="1461"/>
      <c r="G160" s="1128"/>
      <c r="H160" s="1419">
        <f>H131+I133+I134-H158-I159-I135</f>
        <v>40</v>
      </c>
      <c r="I160" s="1465"/>
      <c r="J160" s="1824"/>
      <c r="K160" s="1422">
        <f>K131+L133+L134-K158-L159-L135</f>
        <v>40</v>
      </c>
      <c r="L160" s="1477"/>
      <c r="M160" s="1128"/>
      <c r="N160" s="1902">
        <f>N131+O133+O134-O135-O140-O142-O143-N158-O159</f>
        <v>40</v>
      </c>
      <c r="O160" s="1483"/>
      <c r="P160" s="1128"/>
      <c r="Q160" s="1433">
        <f>Q131+R133+R134-Q158-R159-R135</f>
        <v>22</v>
      </c>
      <c r="R160" s="1487"/>
      <c r="S160" s="1127"/>
      <c r="T160" s="1438">
        <f>T131+U133+U134-T158-U159-U135</f>
        <v>40</v>
      </c>
      <c r="U160" s="1492"/>
      <c r="V160" s="1129"/>
      <c r="W160" s="1435">
        <f>W131+X133+X134-W158-X159-X135</f>
        <v>40</v>
      </c>
      <c r="X160" s="1490"/>
      <c r="Y160" s="1111"/>
      <c r="Z160" s="1111"/>
    </row>
    <row r="161" spans="1:24" s="1142" customFormat="1" ht="30">
      <c r="A161" s="1910" t="s">
        <v>1402</v>
      </c>
      <c r="B161" s="1588"/>
      <c r="C161" s="1452"/>
      <c r="E161" s="1589"/>
      <c r="F161" s="1452"/>
      <c r="H161" s="1588"/>
      <c r="I161" s="1473"/>
      <c r="J161" s="1891"/>
      <c r="K161" s="1590"/>
      <c r="L161" s="1478"/>
      <c r="N161" s="1591"/>
      <c r="O161" s="1478"/>
      <c r="Q161" s="1591"/>
      <c r="R161" s="1478"/>
      <c r="T161" s="1591"/>
      <c r="U161" s="1478"/>
      <c r="X161" s="1478"/>
    </row>
    <row r="162" spans="1:24" s="1139" customFormat="1" ht="45.75" thickBot="1">
      <c r="A162" s="1396"/>
      <c r="B162" s="1138"/>
      <c r="C162" s="1453"/>
      <c r="E162" s="1138"/>
      <c r="F162" s="1453"/>
      <c r="H162" s="1138"/>
      <c r="I162" s="1474"/>
      <c r="J162" s="1151"/>
      <c r="K162" s="1423" t="s">
        <v>1408</v>
      </c>
      <c r="L162" s="1479"/>
      <c r="O162" s="1484"/>
      <c r="R162" s="1484"/>
      <c r="U162" s="1484"/>
      <c r="X162" s="1484"/>
    </row>
    <row r="163" spans="1:26" s="6" customFormat="1" ht="19.5" thickBot="1" thickTop="1">
      <c r="A163" s="1397" t="s">
        <v>1401</v>
      </c>
      <c r="B163" s="1408">
        <f>B160</f>
        <v>40</v>
      </c>
      <c r="C163" s="1441"/>
      <c r="D163" s="1128"/>
      <c r="E163" s="1417">
        <f>E160</f>
        <v>40</v>
      </c>
      <c r="F163" s="1461"/>
      <c r="G163" s="1128"/>
      <c r="H163" s="1419">
        <f>H160</f>
        <v>40</v>
      </c>
      <c r="I163" s="1465"/>
      <c r="J163" s="1824"/>
      <c r="K163" s="1422">
        <f>K160</f>
        <v>40</v>
      </c>
      <c r="L163" s="1477"/>
      <c r="M163" s="1128"/>
      <c r="N163" s="1429">
        <f>N160</f>
        <v>40</v>
      </c>
      <c r="O163" s="1483"/>
      <c r="P163" s="1128"/>
      <c r="Q163" s="1433">
        <f>Q160</f>
        <v>22</v>
      </c>
      <c r="R163" s="1487"/>
      <c r="S163" s="1127"/>
      <c r="T163" s="1438">
        <f>T160</f>
        <v>40</v>
      </c>
      <c r="U163" s="1492"/>
      <c r="V163" s="1129"/>
      <c r="W163" s="1435">
        <f>W160</f>
        <v>40</v>
      </c>
      <c r="X163" s="1490"/>
      <c r="Y163" s="1116"/>
      <c r="Z163" s="1116"/>
    </row>
    <row r="164" spans="1:26" s="6" customFormat="1" ht="14.25">
      <c r="A164" s="1385" t="s">
        <v>1354</v>
      </c>
      <c r="B164" s="1133">
        <f>B132+C133</f>
        <v>150</v>
      </c>
      <c r="C164" s="1442"/>
      <c r="D164" s="1132"/>
      <c r="E164" s="1086">
        <f>E132+F133</f>
        <v>50</v>
      </c>
      <c r="F164" s="1462"/>
      <c r="G164" s="1112"/>
      <c r="H164" s="1123">
        <f>H132+I133</f>
        <v>70</v>
      </c>
      <c r="I164" s="1466"/>
      <c r="J164" s="1825"/>
      <c r="K164" s="1124">
        <f>K132+L133</f>
        <v>90</v>
      </c>
      <c r="L164" s="1462"/>
      <c r="M164" s="1112"/>
      <c r="N164" s="1125">
        <f>N132+O133</f>
        <v>120</v>
      </c>
      <c r="O164" s="1494"/>
      <c r="P164" s="1112"/>
      <c r="Q164" s="1126">
        <f>Q132+R133</f>
        <v>100</v>
      </c>
      <c r="R164" s="1462"/>
      <c r="S164" s="1112"/>
      <c r="T164" s="1134">
        <f>T132+U133</f>
        <v>60</v>
      </c>
      <c r="U164" s="1493"/>
      <c r="V164" s="1130"/>
      <c r="W164" s="1131">
        <f>W132+X133</f>
        <v>20</v>
      </c>
      <c r="X164" s="1450"/>
      <c r="Y164" s="1116"/>
      <c r="Z164" s="1116"/>
    </row>
    <row r="165" spans="1:26" s="6" customFormat="1" ht="12.75">
      <c r="A165" s="1386" t="s">
        <v>32</v>
      </c>
      <c r="B165" s="1409" t="s">
        <v>1397</v>
      </c>
      <c r="C165" s="1443"/>
      <c r="D165" s="1132"/>
      <c r="E165" s="1409" t="s">
        <v>1397</v>
      </c>
      <c r="F165" s="1463"/>
      <c r="G165" s="1112"/>
      <c r="H165" s="1409" t="s">
        <v>1397</v>
      </c>
      <c r="I165" s="1467"/>
      <c r="J165" s="1825"/>
      <c r="K165" s="1409" t="s">
        <v>1397</v>
      </c>
      <c r="L165" s="1463"/>
      <c r="M165" s="1112"/>
      <c r="N165" s="1409" t="s">
        <v>1397</v>
      </c>
      <c r="O165" s="1463"/>
      <c r="P165" s="1112"/>
      <c r="Q165" s="1409" t="s">
        <v>1397</v>
      </c>
      <c r="R165" s="1463"/>
      <c r="S165" s="1112"/>
      <c r="T165" s="1409" t="s">
        <v>1397</v>
      </c>
      <c r="U165" s="1463"/>
      <c r="V165" s="1112"/>
      <c r="W165" s="1409" t="s">
        <v>1397</v>
      </c>
      <c r="X165" s="1463"/>
      <c r="Y165" s="1116"/>
      <c r="Z165" s="1116"/>
    </row>
    <row r="166" spans="1:26" s="6" customFormat="1" ht="12.75">
      <c r="A166" s="1387" t="s">
        <v>33</v>
      </c>
      <c r="B166" s="1410" t="s">
        <v>1398</v>
      </c>
      <c r="C166" s="1444"/>
      <c r="D166" s="1112"/>
      <c r="E166" s="1410" t="s">
        <v>1398</v>
      </c>
      <c r="F166" s="1463"/>
      <c r="G166" s="1112"/>
      <c r="H166" s="1410" t="s">
        <v>1398</v>
      </c>
      <c r="I166" s="1467"/>
      <c r="J166" s="1825"/>
      <c r="K166" s="1410" t="s">
        <v>1398</v>
      </c>
      <c r="L166" s="1463"/>
      <c r="M166" s="1112"/>
      <c r="N166" s="1410" t="s">
        <v>1398</v>
      </c>
      <c r="O166" s="1463"/>
      <c r="P166" s="1112"/>
      <c r="Q166" s="1410" t="s">
        <v>1398</v>
      </c>
      <c r="R166" s="1463"/>
      <c r="S166" s="1112"/>
      <c r="T166" s="1410" t="s">
        <v>1398</v>
      </c>
      <c r="U166" s="1463"/>
      <c r="V166" s="1112"/>
      <c r="W166" s="1410" t="s">
        <v>1398</v>
      </c>
      <c r="X166" s="1463"/>
      <c r="Y166" s="1116"/>
      <c r="Z166" s="1116"/>
    </row>
    <row r="167" spans="1:26" s="6" customFormat="1" ht="12.75">
      <c r="A167" s="1388" t="s">
        <v>37</v>
      </c>
      <c r="B167" s="1411" t="s">
        <v>37</v>
      </c>
      <c r="C167" s="1445"/>
      <c r="D167" s="1117"/>
      <c r="E167" s="1411" t="s">
        <v>37</v>
      </c>
      <c r="F167" s="1445"/>
      <c r="G167" s="1117"/>
      <c r="H167" s="1411" t="s">
        <v>37</v>
      </c>
      <c r="I167" s="1468"/>
      <c r="J167" s="1826"/>
      <c r="K167" s="1411" t="s">
        <v>37</v>
      </c>
      <c r="L167" s="1445"/>
      <c r="M167" s="1117"/>
      <c r="N167" s="1411" t="s">
        <v>1400</v>
      </c>
      <c r="O167" s="1445"/>
      <c r="P167" s="1117"/>
      <c r="Q167" s="1411" t="s">
        <v>37</v>
      </c>
      <c r="R167" s="1445"/>
      <c r="S167" s="1117"/>
      <c r="T167" s="1411" t="s">
        <v>37</v>
      </c>
      <c r="U167" s="1445"/>
      <c r="V167" s="1117"/>
      <c r="W167" s="1411" t="s">
        <v>37</v>
      </c>
      <c r="X167" s="1445"/>
      <c r="Y167" s="1116"/>
      <c r="Z167" s="1116"/>
    </row>
    <row r="168" spans="1:26" s="6" customFormat="1" ht="12.75">
      <c r="A168" s="1389" t="s">
        <v>34</v>
      </c>
      <c r="B168" s="1412" t="s">
        <v>434</v>
      </c>
      <c r="C168" s="1445"/>
      <c r="D168" s="1112"/>
      <c r="E168" s="1412" t="s">
        <v>434</v>
      </c>
      <c r="F168" s="1445"/>
      <c r="G168" s="1112"/>
      <c r="H168" s="1412" t="s">
        <v>434</v>
      </c>
      <c r="I168" s="1468"/>
      <c r="J168" s="1825"/>
      <c r="K168" s="1412" t="s">
        <v>434</v>
      </c>
      <c r="L168" s="1445"/>
      <c r="M168" s="1112"/>
      <c r="N168" s="1412" t="s">
        <v>434</v>
      </c>
      <c r="O168" s="1445"/>
      <c r="P168" s="1112"/>
      <c r="Q168" s="1412" t="s">
        <v>434</v>
      </c>
      <c r="R168" s="1445"/>
      <c r="S168" s="1112"/>
      <c r="T168" s="1412" t="s">
        <v>434</v>
      </c>
      <c r="U168" s="1445"/>
      <c r="V168" s="1112"/>
      <c r="W168" s="1412" t="s">
        <v>434</v>
      </c>
      <c r="X168" s="1445"/>
      <c r="Y168" s="1116"/>
      <c r="Z168" s="1116"/>
    </row>
    <row r="169" spans="1:26" s="6" customFormat="1" ht="12.75">
      <c r="A169" s="1390" t="s">
        <v>1370</v>
      </c>
      <c r="B169" s="1413" t="s">
        <v>200</v>
      </c>
      <c r="C169" s="1446"/>
      <c r="D169" s="1113"/>
      <c r="E169" s="1413" t="s">
        <v>200</v>
      </c>
      <c r="F169" s="1446"/>
      <c r="G169" s="1113"/>
      <c r="H169" s="1413" t="s">
        <v>200</v>
      </c>
      <c r="I169" s="1469"/>
      <c r="J169" s="1825"/>
      <c r="K169" s="1413" t="s">
        <v>200</v>
      </c>
      <c r="L169" s="1446"/>
      <c r="M169" s="1113"/>
      <c r="N169" s="1413" t="s">
        <v>200</v>
      </c>
      <c r="O169" s="1446"/>
      <c r="P169" s="1113"/>
      <c r="Q169" s="1413" t="s">
        <v>200</v>
      </c>
      <c r="R169" s="1446"/>
      <c r="S169" s="1113"/>
      <c r="T169" s="1413" t="s">
        <v>200</v>
      </c>
      <c r="U169" s="1446"/>
      <c r="V169" s="1113"/>
      <c r="W169" s="1413" t="s">
        <v>200</v>
      </c>
      <c r="X169" s="1446"/>
      <c r="Y169" s="1116"/>
      <c r="Z169" s="1116"/>
    </row>
    <row r="170" spans="1:26" s="6" customFormat="1" ht="12.75">
      <c r="A170" s="1389" t="s">
        <v>1371</v>
      </c>
      <c r="B170" s="1412" t="s">
        <v>1399</v>
      </c>
      <c r="C170" s="1445"/>
      <c r="D170" s="1112"/>
      <c r="E170" s="1412" t="s">
        <v>1399</v>
      </c>
      <c r="F170" s="1445"/>
      <c r="G170" s="1112"/>
      <c r="H170" s="1412" t="s">
        <v>1399</v>
      </c>
      <c r="I170" s="1468"/>
      <c r="J170" s="1825"/>
      <c r="K170" s="1412" t="s">
        <v>1399</v>
      </c>
      <c r="L170" s="1445"/>
      <c r="M170" s="1112"/>
      <c r="N170" s="1412" t="s">
        <v>1399</v>
      </c>
      <c r="O170" s="1445"/>
      <c r="P170" s="1112"/>
      <c r="Q170" s="1412" t="s">
        <v>1399</v>
      </c>
      <c r="R170" s="1445"/>
      <c r="S170" s="1112"/>
      <c r="T170" s="1412" t="s">
        <v>1399</v>
      </c>
      <c r="U170" s="1445"/>
      <c r="V170" s="1112"/>
      <c r="W170" s="1412" t="s">
        <v>1399</v>
      </c>
      <c r="X170" s="1445"/>
      <c r="Y170" s="1116"/>
      <c r="Z170" s="1116"/>
    </row>
    <row r="171" spans="1:26" s="6" customFormat="1" ht="12.75">
      <c r="A171" s="1390" t="s">
        <v>36</v>
      </c>
      <c r="B171" s="1390" t="s">
        <v>36</v>
      </c>
      <c r="C171" s="1445"/>
      <c r="D171" s="1115"/>
      <c r="E171" s="1390" t="s">
        <v>36</v>
      </c>
      <c r="F171" s="1445"/>
      <c r="G171" s="1115"/>
      <c r="H171" s="1390" t="s">
        <v>36</v>
      </c>
      <c r="I171" s="1468"/>
      <c r="J171" s="1827"/>
      <c r="K171" s="1390" t="s">
        <v>36</v>
      </c>
      <c r="L171" s="1445"/>
      <c r="M171" s="1115"/>
      <c r="N171" s="1390" t="s">
        <v>36</v>
      </c>
      <c r="O171" s="1445"/>
      <c r="P171" s="1115"/>
      <c r="Q171" s="1390" t="s">
        <v>36</v>
      </c>
      <c r="R171" s="1445"/>
      <c r="S171" s="1115"/>
      <c r="T171" s="1390" t="s">
        <v>36</v>
      </c>
      <c r="U171" s="1445"/>
      <c r="V171" s="1115"/>
      <c r="W171" s="1390" t="s">
        <v>36</v>
      </c>
      <c r="X171" s="1445"/>
      <c r="Y171" s="1116"/>
      <c r="Z171" s="1116"/>
    </row>
    <row r="172" spans="1:24" s="1115" customFormat="1" ht="13.5" thickBot="1">
      <c r="A172" s="1896" t="s">
        <v>1522</v>
      </c>
      <c r="B172" s="1896" t="s">
        <v>1522</v>
      </c>
      <c r="C172" s="1903"/>
      <c r="E172" s="1896" t="s">
        <v>1522</v>
      </c>
      <c r="F172" s="1903"/>
      <c r="H172" s="1896" t="s">
        <v>1522</v>
      </c>
      <c r="I172" s="1903"/>
      <c r="J172" s="1886"/>
      <c r="K172" s="1896" t="s">
        <v>1522</v>
      </c>
      <c r="L172" s="1903"/>
      <c r="N172" s="1896" t="s">
        <v>1522</v>
      </c>
      <c r="O172" s="1903"/>
      <c r="Q172" s="1391"/>
      <c r="R172" s="1447"/>
      <c r="T172" s="1391"/>
      <c r="U172" s="1447"/>
      <c r="W172" s="1391"/>
      <c r="X172" s="1447"/>
    </row>
    <row r="173" spans="1:28" s="1075" customFormat="1" ht="21.75" thickBot="1" thickTop="1">
      <c r="A173" s="1937" t="s">
        <v>1382</v>
      </c>
      <c r="B173" s="1925">
        <f>ROUNDDOWN((((B164+C165-IF(C171&gt;0,C171,0)-C167)/3)-C172)/IF(C173="yes",2,1),0)+IF(C171&lt;0,ROUNDDOWN(-C171/3,0),0)</f>
        <v>50</v>
      </c>
      <c r="C173" s="1898" t="s">
        <v>1525</v>
      </c>
      <c r="D173" s="1128"/>
      <c r="E173" s="1926">
        <f>ROUNDDOWN((((E164+F165-IF(F171&gt;0,F171,0)-F167)/3)-F172)/IF(F173="yes",2,1),0)+IF(F171&lt;0,ROUNDDOWN(-F171/3,0),0)</f>
        <v>16</v>
      </c>
      <c r="F173" s="1898" t="s">
        <v>1525</v>
      </c>
      <c r="G173" s="1128"/>
      <c r="H173" s="1925">
        <f>ROUNDDOWN((((H164+I165-IF(I171&gt;0,I171,0)-I167)/3)-I172)/IF(I173="yes",2,1),0)+IF(I171&lt;0,ROUNDDOWN(-I171/3,0),0)</f>
        <v>23</v>
      </c>
      <c r="I173" s="1898" t="s">
        <v>1525</v>
      </c>
      <c r="J173" s="1824"/>
      <c r="K173" s="1927">
        <f>ROUNDDOWN((((K164+L165-IF(L171&gt;0,L171,0)-L167)/3)-L172)/IF(L173="yes",2,1),0)+IF(L171&lt;0,ROUNDDOWN(-L171/3,0),0)</f>
        <v>30</v>
      </c>
      <c r="L173" s="1898" t="s">
        <v>1525</v>
      </c>
      <c r="M173" s="1128"/>
      <c r="N173" s="1928">
        <f>ROUNDDOWN((((N164+O165-IF(O171&gt;0,O171,0)-O167-40-O164)/3)-O172)/IF(O173="yes",2,1)+(40+O164)/3-O174/3-(O175/3)+IF(O171&lt;0,(-O171/3),0),0)</f>
        <v>40</v>
      </c>
      <c r="O173" s="1898" t="s">
        <v>1525</v>
      </c>
      <c r="P173" s="1128"/>
      <c r="Q173" s="1929">
        <f>ROUNDDOWN((Q164+R165-R171-R167)/3,0)/IF(R173="yes",2,1)</f>
        <v>33</v>
      </c>
      <c r="R173" s="1898" t="s">
        <v>1525</v>
      </c>
      <c r="S173" s="1127"/>
      <c r="T173" s="1930">
        <f>ROUNDDOWN((T164+U165-U171-U167)/3,0)/IF(U173="yes",2,1)</f>
        <v>20</v>
      </c>
      <c r="U173" s="1898" t="s">
        <v>1525</v>
      </c>
      <c r="V173" s="1129"/>
      <c r="W173" s="1931">
        <f>ROUNDDOWN((W164+X165-X171-X167)/3,0)</f>
        <v>6</v>
      </c>
      <c r="X173" s="1856"/>
      <c r="Y173" s="1114"/>
      <c r="Z173" s="1114"/>
      <c r="AA173" s="1076"/>
      <c r="AB173" s="1076"/>
    </row>
    <row r="174" spans="1:28" s="288" customFormat="1" ht="15" thickBot="1">
      <c r="A174" s="1392"/>
      <c r="B174" s="1077" t="s">
        <v>40</v>
      </c>
      <c r="C174" s="1448"/>
      <c r="D174" s="1111"/>
      <c r="E174" s="1077" t="s">
        <v>40</v>
      </c>
      <c r="F174" s="1448"/>
      <c r="G174" s="1111"/>
      <c r="H174" s="1089" t="s">
        <v>889</v>
      </c>
      <c r="I174" s="1470"/>
      <c r="J174" s="1825"/>
      <c r="K174" s="1092" t="s">
        <v>60</v>
      </c>
      <c r="L174" s="1448"/>
      <c r="M174" s="1895"/>
      <c r="N174" s="1430" t="s">
        <v>1523</v>
      </c>
      <c r="O174" s="1897"/>
      <c r="P174" s="1894"/>
      <c r="Q174" s="1077" t="s">
        <v>59</v>
      </c>
      <c r="R174" s="1448"/>
      <c r="S174" s="1111"/>
      <c r="T174" s="1104" t="s">
        <v>41</v>
      </c>
      <c r="U174" s="1448"/>
      <c r="V174" s="1111"/>
      <c r="W174" s="1089" t="s">
        <v>62</v>
      </c>
      <c r="X174" s="1448"/>
      <c r="Y174" s="1111"/>
      <c r="Z174" s="1111"/>
      <c r="AA174" s="1071"/>
      <c r="AB174" s="1071"/>
    </row>
    <row r="175" spans="1:28" s="6" customFormat="1" ht="15" thickBot="1">
      <c r="A175" s="1393"/>
      <c r="B175" s="1078" t="s">
        <v>1342</v>
      </c>
      <c r="C175" s="1449"/>
      <c r="D175" s="1112"/>
      <c r="E175" s="1087" t="s">
        <v>41</v>
      </c>
      <c r="F175" s="1449"/>
      <c r="G175" s="1112"/>
      <c r="H175" s="1078" t="s">
        <v>62</v>
      </c>
      <c r="I175" s="1471"/>
      <c r="J175" s="1825"/>
      <c r="K175" s="1093" t="s">
        <v>61</v>
      </c>
      <c r="L175" s="1449"/>
      <c r="M175" s="1130"/>
      <c r="N175" s="1914" t="s">
        <v>1524</v>
      </c>
      <c r="O175" s="1897"/>
      <c r="P175" s="1132"/>
      <c r="Q175" s="1087" t="s">
        <v>62</v>
      </c>
      <c r="R175" s="1449"/>
      <c r="S175" s="1112"/>
      <c r="T175" s="1105" t="s">
        <v>42</v>
      </c>
      <c r="U175" s="1449"/>
      <c r="V175" s="1112"/>
      <c r="W175" s="1078" t="s">
        <v>891</v>
      </c>
      <c r="X175" s="1449"/>
      <c r="Y175" s="1112"/>
      <c r="Z175" s="1112"/>
      <c r="AA175" s="8"/>
      <c r="AB175" s="8"/>
    </row>
    <row r="176" spans="1:28" s="6" customFormat="1" ht="14.25">
      <c r="A176" s="1393" t="s">
        <v>1383</v>
      </c>
      <c r="B176" s="1078" t="s">
        <v>1374</v>
      </c>
      <c r="C176" s="1449"/>
      <c r="D176" s="1112"/>
      <c r="E176" s="1078" t="s">
        <v>1374</v>
      </c>
      <c r="F176" s="1449"/>
      <c r="G176" s="1112"/>
      <c r="H176" s="1078" t="s">
        <v>891</v>
      </c>
      <c r="I176" s="1471"/>
      <c r="J176" s="1825"/>
      <c r="K176" s="1093" t="s">
        <v>64</v>
      </c>
      <c r="L176" s="1449"/>
      <c r="M176" s="1112"/>
      <c r="N176" s="1077" t="s">
        <v>59</v>
      </c>
      <c r="O176" s="1448"/>
      <c r="P176" s="1112"/>
      <c r="Q176" s="1087" t="s">
        <v>63</v>
      </c>
      <c r="R176" s="1449"/>
      <c r="S176" s="1112"/>
      <c r="T176" s="1105" t="s">
        <v>43</v>
      </c>
      <c r="U176" s="1449"/>
      <c r="V176" s="1112"/>
      <c r="W176" s="1078" t="s">
        <v>1378</v>
      </c>
      <c r="X176" s="1449"/>
      <c r="Y176" s="1112"/>
      <c r="Z176" s="1112"/>
      <c r="AA176" s="8"/>
      <c r="AB176" s="8"/>
    </row>
    <row r="177" spans="1:28" s="6" customFormat="1" ht="14.25">
      <c r="A177" s="1393" t="s">
        <v>1384</v>
      </c>
      <c r="B177" s="1079" t="s">
        <v>1375</v>
      </c>
      <c r="C177" s="1449"/>
      <c r="D177" s="1112"/>
      <c r="E177" s="1079" t="s">
        <v>1375</v>
      </c>
      <c r="F177" s="1449"/>
      <c r="G177" s="1112"/>
      <c r="H177" s="1079" t="s">
        <v>1375</v>
      </c>
      <c r="I177" s="1471"/>
      <c r="J177" s="1825"/>
      <c r="K177" s="1094" t="s">
        <v>1380</v>
      </c>
      <c r="L177" s="1449"/>
      <c r="M177" s="1112"/>
      <c r="N177" s="1087" t="s">
        <v>61</v>
      </c>
      <c r="O177" s="1449"/>
      <c r="P177" s="1112"/>
      <c r="Q177" s="1100" t="s">
        <v>1375</v>
      </c>
      <c r="R177" s="1449"/>
      <c r="S177" s="1112"/>
      <c r="T177" s="1088"/>
      <c r="U177" s="1109"/>
      <c r="V177" s="1112"/>
      <c r="W177" s="1088"/>
      <c r="X177" s="1109"/>
      <c r="Y177" s="1112"/>
      <c r="Z177" s="1112"/>
      <c r="AA177" s="8"/>
      <c r="AB177" s="8"/>
    </row>
    <row r="178" spans="1:28" s="6" customFormat="1" ht="14.25">
      <c r="A178" s="1393" t="s">
        <v>1385</v>
      </c>
      <c r="B178" s="1080" t="s">
        <v>44</v>
      </c>
      <c r="C178" s="1449"/>
      <c r="D178" s="1112"/>
      <c r="E178" s="1088"/>
      <c r="F178" s="1109"/>
      <c r="G178" s="1112"/>
      <c r="H178" s="1080" t="s">
        <v>50</v>
      </c>
      <c r="I178" s="1471"/>
      <c r="J178" s="1825"/>
      <c r="K178" s="1095" t="s">
        <v>1375</v>
      </c>
      <c r="L178" s="1449"/>
      <c r="M178" s="1112"/>
      <c r="N178" s="1087" t="s">
        <v>63</v>
      </c>
      <c r="O178" s="1449"/>
      <c r="P178" s="1112"/>
      <c r="Q178" s="1101" t="s">
        <v>1381</v>
      </c>
      <c r="R178" s="1488"/>
      <c r="S178" s="1112"/>
      <c r="T178" s="1088"/>
      <c r="U178" s="1109"/>
      <c r="V178" s="1112"/>
      <c r="W178" s="1088"/>
      <c r="X178" s="1109"/>
      <c r="Y178" s="1112"/>
      <c r="Z178" s="1112"/>
      <c r="AA178" s="8"/>
      <c r="AB178" s="8"/>
    </row>
    <row r="179" spans="1:28" s="6" customFormat="1" ht="14.25">
      <c r="A179" s="1393" t="s">
        <v>1386</v>
      </c>
      <c r="B179" s="1081" t="s">
        <v>46</v>
      </c>
      <c r="C179" s="1449"/>
      <c r="D179" s="1112"/>
      <c r="E179" s="1080" t="s">
        <v>47</v>
      </c>
      <c r="F179" s="1449"/>
      <c r="G179" s="1112"/>
      <c r="H179" s="1080" t="s">
        <v>48</v>
      </c>
      <c r="I179" s="1471"/>
      <c r="J179" s="1825"/>
      <c r="K179" s="1096" t="s">
        <v>69</v>
      </c>
      <c r="L179" s="1449"/>
      <c r="M179" s="1112"/>
      <c r="N179" s="1079" t="s">
        <v>1375</v>
      </c>
      <c r="O179" s="1449"/>
      <c r="P179" s="1112"/>
      <c r="Q179" s="1102" t="s">
        <v>1392</v>
      </c>
      <c r="R179" s="1488"/>
      <c r="S179" s="1112"/>
      <c r="T179" s="1088"/>
      <c r="U179" s="1109"/>
      <c r="V179" s="1112"/>
      <c r="W179" s="1088"/>
      <c r="X179" s="1109"/>
      <c r="Y179" s="1112"/>
      <c r="Z179" s="1112"/>
      <c r="AA179" s="8"/>
      <c r="AB179" s="8"/>
    </row>
    <row r="180" spans="1:28" s="6" customFormat="1" ht="14.25">
      <c r="A180" s="1393" t="s">
        <v>1387</v>
      </c>
      <c r="B180" s="1082" t="s">
        <v>49</v>
      </c>
      <c r="C180" s="1449"/>
      <c r="D180" s="1112"/>
      <c r="E180" s="1088"/>
      <c r="F180" s="1109"/>
      <c r="G180" s="1112"/>
      <c r="H180" s="1080" t="s">
        <v>45</v>
      </c>
      <c r="I180" s="1471"/>
      <c r="J180" s="1825"/>
      <c r="K180" s="1096" t="s">
        <v>66</v>
      </c>
      <c r="L180" s="1449"/>
      <c r="M180" s="1112"/>
      <c r="N180" s="1080" t="s">
        <v>66</v>
      </c>
      <c r="O180" s="1449"/>
      <c r="P180" s="1112"/>
      <c r="Q180" s="1103" t="s">
        <v>44</v>
      </c>
      <c r="R180" s="1449"/>
      <c r="S180" s="1112"/>
      <c r="T180" s="1106" t="s">
        <v>65</v>
      </c>
      <c r="U180" s="1449"/>
      <c r="V180" s="1112"/>
      <c r="W180" s="1088"/>
      <c r="X180" s="1109"/>
      <c r="Y180" s="1112"/>
      <c r="Z180" s="1112"/>
      <c r="AA180" s="8"/>
      <c r="AB180" s="8"/>
    </row>
    <row r="181" spans="1:24" ht="14.25">
      <c r="A181" s="1393" t="s">
        <v>1385</v>
      </c>
      <c r="B181" s="1080" t="s">
        <v>51</v>
      </c>
      <c r="C181" s="1449"/>
      <c r="E181" s="1088"/>
      <c r="F181" s="1109"/>
      <c r="H181" s="1083" t="s">
        <v>52</v>
      </c>
      <c r="I181" s="1471"/>
      <c r="J181" s="1827"/>
      <c r="K181" s="1096" t="s">
        <v>65</v>
      </c>
      <c r="L181" s="1449"/>
      <c r="N181" s="1080" t="s">
        <v>47</v>
      </c>
      <c r="O181" s="1449"/>
      <c r="Q181" s="1083" t="s">
        <v>52</v>
      </c>
      <c r="R181" s="1449"/>
      <c r="T181" s="1107" t="s">
        <v>52</v>
      </c>
      <c r="U181" s="1449"/>
      <c r="W181" s="1083" t="s">
        <v>67</v>
      </c>
      <c r="X181" s="1449"/>
    </row>
    <row r="182" spans="1:24" ht="14.25">
      <c r="A182" s="1393" t="s">
        <v>1388</v>
      </c>
      <c r="B182" s="1083" t="s">
        <v>52</v>
      </c>
      <c r="C182" s="1449"/>
      <c r="E182" s="1083" t="s">
        <v>52</v>
      </c>
      <c r="F182" s="1449"/>
      <c r="H182" s="1083" t="s">
        <v>53</v>
      </c>
      <c r="I182" s="1471"/>
      <c r="J182" s="1827"/>
      <c r="K182" s="1097" t="s">
        <v>52</v>
      </c>
      <c r="L182" s="1449"/>
      <c r="N182" s="1083" t="s">
        <v>52</v>
      </c>
      <c r="O182" s="1449"/>
      <c r="Q182" s="1083" t="s">
        <v>53</v>
      </c>
      <c r="R182" s="1449"/>
      <c r="T182" s="1088"/>
      <c r="U182" s="1109"/>
      <c r="W182" s="1088"/>
      <c r="X182" s="1109"/>
    </row>
    <row r="183" spans="1:24" ht="14.25">
      <c r="A183" s="1393" t="s">
        <v>1389</v>
      </c>
      <c r="B183" s="1083" t="s">
        <v>53</v>
      </c>
      <c r="C183" s="1449"/>
      <c r="E183" s="1083" t="s">
        <v>53</v>
      </c>
      <c r="F183" s="1449"/>
      <c r="H183" s="1084" t="s">
        <v>1377</v>
      </c>
      <c r="I183" s="1471"/>
      <c r="J183" s="1827"/>
      <c r="K183" s="1098" t="s">
        <v>1376</v>
      </c>
      <c r="L183" s="1449"/>
      <c r="N183" s="1083" t="s">
        <v>53</v>
      </c>
      <c r="O183" s="1449"/>
      <c r="Q183" s="1084" t="s">
        <v>1376</v>
      </c>
      <c r="R183" s="1449"/>
      <c r="T183" s="1088"/>
      <c r="U183" s="1109"/>
      <c r="W183" s="1088"/>
      <c r="X183" s="1109"/>
    </row>
    <row r="184" spans="1:26" s="6" customFormat="1" ht="14.25">
      <c r="A184" s="1393"/>
      <c r="B184" s="1084" t="s">
        <v>1376</v>
      </c>
      <c r="C184" s="1449"/>
      <c r="D184" s="1116"/>
      <c r="E184" s="1084" t="s">
        <v>1345</v>
      </c>
      <c r="F184" s="1449"/>
      <c r="G184" s="1116"/>
      <c r="H184" s="1090" t="s">
        <v>55</v>
      </c>
      <c r="I184" s="1471"/>
      <c r="J184" s="1826"/>
      <c r="K184" s="1099" t="s">
        <v>55</v>
      </c>
      <c r="L184" s="1449"/>
      <c r="M184" s="1116"/>
      <c r="N184" s="1084" t="s">
        <v>1376</v>
      </c>
      <c r="O184" s="1449"/>
      <c r="P184" s="1116"/>
      <c r="Q184" s="1090" t="s">
        <v>55</v>
      </c>
      <c r="R184" s="1449"/>
      <c r="S184" s="1116"/>
      <c r="T184" s="1088"/>
      <c r="U184" s="1109"/>
      <c r="V184" s="1116"/>
      <c r="W184" s="1090" t="s">
        <v>55</v>
      </c>
      <c r="X184" s="1449"/>
      <c r="Y184" s="1116"/>
      <c r="Z184" s="1116"/>
    </row>
    <row r="185" spans="1:24" ht="14.25">
      <c r="A185" s="1393"/>
      <c r="B185" s="1085" t="s">
        <v>55</v>
      </c>
      <c r="C185" s="1449"/>
      <c r="E185" s="1088"/>
      <c r="F185" s="1109"/>
      <c r="H185" s="1091" t="s">
        <v>1379</v>
      </c>
      <c r="I185" s="1471"/>
      <c r="J185" s="1827"/>
      <c r="K185" s="1099" t="s">
        <v>73</v>
      </c>
      <c r="L185" s="1449"/>
      <c r="N185" s="1090" t="s">
        <v>55</v>
      </c>
      <c r="O185" s="1449"/>
      <c r="Q185" s="1091" t="s">
        <v>1379</v>
      </c>
      <c r="R185" s="1449"/>
      <c r="T185" s="1088"/>
      <c r="U185" s="1109"/>
      <c r="W185" s="1088"/>
      <c r="X185" s="1109"/>
    </row>
    <row r="186" spans="1:26" s="6" customFormat="1" ht="14.25">
      <c r="A186" s="1393"/>
      <c r="B186" s="1091" t="s">
        <v>1393</v>
      </c>
      <c r="C186" s="1449"/>
      <c r="D186" s="1116"/>
      <c r="E186" s="1088"/>
      <c r="F186" s="1109"/>
      <c r="G186" s="1116"/>
      <c r="H186" s="1091" t="s">
        <v>1393</v>
      </c>
      <c r="I186" s="1471"/>
      <c r="J186" s="1826"/>
      <c r="K186" s="1091" t="s">
        <v>1393</v>
      </c>
      <c r="L186" s="1449"/>
      <c r="M186" s="1116"/>
      <c r="N186" s="1091" t="s">
        <v>1393</v>
      </c>
      <c r="O186" s="1449"/>
      <c r="P186" s="1116"/>
      <c r="Q186" s="1091" t="s">
        <v>1393</v>
      </c>
      <c r="R186" s="1449"/>
      <c r="S186" s="1116"/>
      <c r="T186" s="1088"/>
      <c r="U186" s="1109"/>
      <c r="V186" s="1116"/>
      <c r="W186" s="1088"/>
      <c r="X186" s="1109"/>
      <c r="Y186" s="1116"/>
      <c r="Z186" s="1116"/>
    </row>
    <row r="187" spans="1:24" ht="15">
      <c r="A187" s="1938" t="s">
        <v>68</v>
      </c>
      <c r="B187" s="1119">
        <f>Germany!AH10+Germany!AI10</f>
        <v>0</v>
      </c>
      <c r="C187" s="1450"/>
      <c r="E187" s="1119">
        <f>Italy!Y10+Italy!Z10</f>
        <v>0</v>
      </c>
      <c r="F187" s="1450"/>
      <c r="H187" s="1119">
        <f>Japan!AT11+Japan!AU11</f>
        <v>0</v>
      </c>
      <c r="I187" s="1472"/>
      <c r="J187" s="1827"/>
      <c r="K187" s="1120" t="s">
        <v>68</v>
      </c>
      <c r="L187" s="1449"/>
      <c r="N187" s="1119">
        <f>Britain!AK11+Britain!AL11</f>
        <v>0</v>
      </c>
      <c r="O187" s="1450"/>
      <c r="Q187" s="1119">
        <f>USANavy!W10+USANavy!X10+USANavy!AK10+USANavy!AL10</f>
        <v>0</v>
      </c>
      <c r="R187" s="1450"/>
      <c r="T187" s="1122" t="s">
        <v>68</v>
      </c>
      <c r="U187" s="1449"/>
      <c r="W187" s="1121"/>
      <c r="X187" s="1109"/>
    </row>
    <row r="188" spans="1:24" ht="20.25">
      <c r="A188" s="1933" t="s">
        <v>1369</v>
      </c>
      <c r="B188" s="1934">
        <f>C174*3+C175*2+C176*1+C177*3+C178*10+C179*8+C181*4+C182*3+C183+C184*3+C185*2+C180*6+C186*5+B187*3</f>
        <v>0</v>
      </c>
      <c r="C188" s="1451"/>
      <c r="E188" s="1934">
        <f>F174*3+F175*2+F176*1+F177*3+F179*4+F182*3+F183+F184*3+E187*3</f>
        <v>0</v>
      </c>
      <c r="F188" s="1450"/>
      <c r="H188" s="1934">
        <f>I174*3+I175*2+I176+I177*3+I178*6+I179*4+I180*2+I181*3+I182+I183*3+I184*2+I185*10+I186*5+H187*3</f>
        <v>0</v>
      </c>
      <c r="I188" s="1472"/>
      <c r="J188" s="1886"/>
      <c r="K188" s="1934">
        <f>L174*3+L175*2+L176+L178*3+L179*10+L180*8+L181*6+L182*3+L177+L183*3+L184*2+L186*5+L187*3</f>
        <v>0</v>
      </c>
      <c r="L188" s="1450"/>
      <c r="N188" s="1934">
        <f>O176*3+O177*2+O178*1+O179*3+O180*8+O181*4+O182*3+O183+O184*3+O185*2+O186*5+N187*3-R179*3-R178</f>
        <v>0</v>
      </c>
      <c r="O188" s="1450"/>
      <c r="Q188" s="1934">
        <f>R174*3+R175*2+R176+R177*3+R178+R179*3+R180*10+R181*3+R182+R183*3+R184*2+R185*10+R186*5+Q187*3</f>
        <v>0</v>
      </c>
      <c r="R188" s="1450"/>
      <c r="T188" s="1932">
        <f>U174*2+U175+U176+U180*6+U181*3+U187*3</f>
        <v>0</v>
      </c>
      <c r="U188" s="1450"/>
      <c r="W188" s="1934">
        <f>X174*2+X175+X176+X181*3+X184*2</f>
        <v>0</v>
      </c>
      <c r="X188" s="1450"/>
    </row>
    <row r="189" spans="1:24" s="1115" customFormat="1" ht="12.75">
      <c r="A189" s="1391"/>
      <c r="B189" s="1857">
        <f>IF(B188&gt;B173,"UCL Error","")</f>
      </c>
      <c r="C189" s="1447"/>
      <c r="E189" s="1857">
        <f>IF(E188&gt;E173,"UCL Error","")</f>
      </c>
      <c r="F189" s="1447"/>
      <c r="H189" s="1857">
        <f>IF(H188&gt;H173,"UCL Error","")</f>
      </c>
      <c r="I189" s="1447"/>
      <c r="J189" s="1827"/>
      <c r="K189" s="1857">
        <f>IF(K188&gt;K173,"UCL Error","")</f>
      </c>
      <c r="L189" s="1447"/>
      <c r="N189" s="1857">
        <f>IF(N188&gt;N173,"UCL Error","")</f>
      </c>
      <c r="O189" s="1447"/>
      <c r="Q189" s="1857">
        <f>IF(Q188&gt;Q173,"UCL Error","")</f>
      </c>
      <c r="R189" s="1447"/>
      <c r="T189" s="1857">
        <f>IF(T188&gt;T173,"UCL Error","")</f>
      </c>
      <c r="U189" s="1447"/>
      <c r="W189" s="1857">
        <f>IF(W188&gt;W173,"UCL Error","")</f>
      </c>
      <c r="X189" s="1447"/>
    </row>
    <row r="190" spans="1:28" s="6" customFormat="1" ht="15.75">
      <c r="A190" s="1394" t="s">
        <v>1390</v>
      </c>
      <c r="B190" s="1414">
        <f>B188+C169+C170+C168+C171</f>
        <v>0</v>
      </c>
      <c r="C190" s="1447"/>
      <c r="D190" s="1115"/>
      <c r="E190" s="1414">
        <f>E188+F169+F170+F168+F171</f>
        <v>0</v>
      </c>
      <c r="F190" s="1447"/>
      <c r="G190" s="1115"/>
      <c r="H190" s="1414">
        <f>H188+I169+I170+I168+I171</f>
        <v>0</v>
      </c>
      <c r="I190" s="1447"/>
      <c r="J190" s="1828"/>
      <c r="K190" s="1414">
        <f>K188+L169+L170+L168+L171</f>
        <v>0</v>
      </c>
      <c r="L190" s="1447"/>
      <c r="M190" s="1115"/>
      <c r="N190" s="1414">
        <f>N188+O169+O170+O168+O171</f>
        <v>0</v>
      </c>
      <c r="O190" s="1447"/>
      <c r="P190" s="1115"/>
      <c r="Q190" s="1414">
        <f>Q188+R169+R170+R168+R171</f>
        <v>0</v>
      </c>
      <c r="R190" s="1447"/>
      <c r="S190" s="1115"/>
      <c r="T190" s="1414">
        <f>T188+U169+U170+U168+U171</f>
        <v>0</v>
      </c>
      <c r="U190" s="1447"/>
      <c r="V190" s="1115"/>
      <c r="W190" s="1414">
        <f>W188+X169+X170+X168+X171</f>
        <v>0</v>
      </c>
      <c r="X190" s="1447"/>
      <c r="Y190" s="1112"/>
      <c r="Z190" s="1112"/>
      <c r="AA190" s="8"/>
      <c r="AB190" s="8"/>
    </row>
    <row r="191" spans="1:28" s="6" customFormat="1" ht="13.5" thickBot="1">
      <c r="A191" s="1395" t="s">
        <v>35</v>
      </c>
      <c r="B191" s="1395" t="s">
        <v>55</v>
      </c>
      <c r="C191" s="1445"/>
      <c r="D191" s="1115"/>
      <c r="E191" s="1395" t="s">
        <v>55</v>
      </c>
      <c r="F191" s="1445"/>
      <c r="G191" s="1115"/>
      <c r="H191" s="1395" t="s">
        <v>55</v>
      </c>
      <c r="I191" s="1468"/>
      <c r="J191" s="1827"/>
      <c r="K191" s="1395" t="s">
        <v>55</v>
      </c>
      <c r="L191" s="1445"/>
      <c r="M191" s="1115"/>
      <c r="N191" s="1395" t="s">
        <v>55</v>
      </c>
      <c r="O191" s="1445"/>
      <c r="P191" s="1115"/>
      <c r="Q191" s="1395" t="s">
        <v>55</v>
      </c>
      <c r="R191" s="1445"/>
      <c r="S191" s="1115"/>
      <c r="T191" s="1881"/>
      <c r="U191" s="1882"/>
      <c r="V191" s="1115"/>
      <c r="W191" s="1878"/>
      <c r="X191" s="1879"/>
      <c r="Y191" s="1112"/>
      <c r="Z191" s="1112"/>
      <c r="AA191" s="8"/>
      <c r="AB191" s="8"/>
    </row>
    <row r="192" spans="1:28" s="809" customFormat="1" ht="19.5" thickBot="1" thickTop="1">
      <c r="A192" s="1398" t="s">
        <v>1405</v>
      </c>
      <c r="B192" s="1408">
        <f>B163+C165+C166-B190-C191-C167</f>
        <v>40</v>
      </c>
      <c r="C192" s="1441"/>
      <c r="D192" s="1128"/>
      <c r="E192" s="1417">
        <f>E163+F165+F166-E190-F191-F167</f>
        <v>40</v>
      </c>
      <c r="F192" s="1461"/>
      <c r="G192" s="1128"/>
      <c r="H192" s="1419">
        <f>H163+I165+I166-H190-I191-I167</f>
        <v>40</v>
      </c>
      <c r="I192" s="1465"/>
      <c r="J192" s="1824"/>
      <c r="K192" s="1422">
        <f>K163+L165+L166-K190-L191-L167</f>
        <v>40</v>
      </c>
      <c r="L192" s="1477"/>
      <c r="M192" s="1128"/>
      <c r="N192" s="1902">
        <f>N163+O165+O166-O167-O172-O174-O175-N190-O191</f>
        <v>40</v>
      </c>
      <c r="O192" s="1483"/>
      <c r="P192" s="1128"/>
      <c r="Q192" s="1433">
        <f>Q163+R165+R166-Q190-R191-R167</f>
        <v>22</v>
      </c>
      <c r="R192" s="1487"/>
      <c r="S192" s="1127"/>
      <c r="T192" s="1438">
        <f>T163+U165+U166-T190-U191-U167</f>
        <v>40</v>
      </c>
      <c r="U192" s="1492"/>
      <c r="V192" s="1129"/>
      <c r="W192" s="1435">
        <f>W163+X165+X166-W190-X191-X167</f>
        <v>40</v>
      </c>
      <c r="X192" s="1490"/>
      <c r="Y192" s="1118"/>
      <c r="Z192" s="1118"/>
      <c r="AA192" s="1072"/>
      <c r="AB192" s="1072"/>
    </row>
    <row r="193" spans="1:24" s="1905" customFormat="1" ht="30">
      <c r="A193" s="1911" t="s">
        <v>1402</v>
      </c>
      <c r="B193" s="1904"/>
      <c r="C193" s="1453"/>
      <c r="E193" s="1906"/>
      <c r="F193" s="1453"/>
      <c r="H193" s="1904"/>
      <c r="I193" s="1474"/>
      <c r="J193" s="1907"/>
      <c r="K193" s="1908"/>
      <c r="L193" s="1484"/>
      <c r="N193" s="1909"/>
      <c r="O193" s="1484"/>
      <c r="Q193" s="1909"/>
      <c r="R193" s="1484"/>
      <c r="T193" s="1909"/>
      <c r="U193" s="1484"/>
      <c r="X193" s="1484"/>
    </row>
    <row r="194" spans="1:24" ht="45" thickBot="1">
      <c r="A194" s="1399"/>
      <c r="B194" s="1399"/>
      <c r="C194" s="1454"/>
      <c r="D194" s="1145"/>
      <c r="E194" s="1399"/>
      <c r="F194" s="1454"/>
      <c r="G194" s="1145"/>
      <c r="H194" s="1399"/>
      <c r="I194" s="1454"/>
      <c r="J194" s="1140"/>
      <c r="K194" s="1424" t="s">
        <v>1412</v>
      </c>
      <c r="L194" s="1454"/>
      <c r="M194" s="1145"/>
      <c r="N194" s="1399"/>
      <c r="O194" s="1454"/>
      <c r="P194" s="1145"/>
      <c r="Q194" s="1399"/>
      <c r="R194" s="1454"/>
      <c r="S194" s="1145"/>
      <c r="T194" s="1399"/>
      <c r="U194" s="1454"/>
      <c r="V194" s="1145"/>
      <c r="W194" s="1399"/>
      <c r="X194" s="1454"/>
    </row>
    <row r="195" spans="1:28" s="288" customFormat="1" ht="19.5" thickBot="1" thickTop="1">
      <c r="A195" s="1400" t="s">
        <v>1413</v>
      </c>
      <c r="B195" s="1408">
        <f>YSS!B18</f>
        <v>41</v>
      </c>
      <c r="C195" s="1441"/>
      <c r="D195" s="1128"/>
      <c r="E195" s="1417">
        <f>YSS!C18</f>
        <v>41</v>
      </c>
      <c r="F195" s="1461"/>
      <c r="G195" s="1128"/>
      <c r="H195" s="1419">
        <f>YSS!D18</f>
        <v>41</v>
      </c>
      <c r="I195" s="1465"/>
      <c r="J195" s="1824"/>
      <c r="K195" s="1422">
        <f>YSS!E18</f>
        <v>41</v>
      </c>
      <c r="L195" s="1477"/>
      <c r="M195" s="1128"/>
      <c r="N195" s="1429">
        <f>YSS!F18</f>
        <v>41</v>
      </c>
      <c r="O195" s="1483"/>
      <c r="P195" s="1128"/>
      <c r="Q195" s="1433">
        <f>YSS!G18</f>
        <v>41</v>
      </c>
      <c r="R195" s="1487"/>
      <c r="S195" s="1127"/>
      <c r="T195" s="1438">
        <f>YSS!H18</f>
        <v>41</v>
      </c>
      <c r="U195" s="1492"/>
      <c r="V195" s="1129"/>
      <c r="W195" s="1435">
        <f>YSS!I18</f>
        <v>41</v>
      </c>
      <c r="X195" s="1490"/>
      <c r="Y195" s="1111"/>
      <c r="Z195" s="1111"/>
      <c r="AA195" s="1071"/>
      <c r="AB195" s="1071"/>
    </row>
    <row r="196" spans="1:28" s="6" customFormat="1" ht="14.25">
      <c r="A196" s="1385" t="s">
        <v>1354</v>
      </c>
      <c r="B196" s="1133">
        <f>YSS!B19</f>
        <v>150</v>
      </c>
      <c r="C196" s="1442"/>
      <c r="D196" s="1132"/>
      <c r="E196" s="1086">
        <f>YSS!C19</f>
        <v>50</v>
      </c>
      <c r="F196" s="1462"/>
      <c r="G196" s="1112"/>
      <c r="H196" s="1123">
        <f>YSS!D19</f>
        <v>70</v>
      </c>
      <c r="I196" s="1466"/>
      <c r="J196" s="1825"/>
      <c r="K196" s="1210">
        <f>YSS!E19</f>
        <v>90</v>
      </c>
      <c r="L196" s="1462"/>
      <c r="M196" s="1112"/>
      <c r="N196" s="1125">
        <f>YSS!F19</f>
        <v>120</v>
      </c>
      <c r="O196" s="1494"/>
      <c r="P196" s="1112"/>
      <c r="Q196" s="1126">
        <f>YSS!G19</f>
        <v>100</v>
      </c>
      <c r="R196" s="1462"/>
      <c r="S196" s="1112"/>
      <c r="T196" s="1134">
        <f>YSS!H19</f>
        <v>60</v>
      </c>
      <c r="U196" s="1493"/>
      <c r="V196" s="1130"/>
      <c r="W196" s="1131">
        <f>YSS!I19</f>
        <v>20</v>
      </c>
      <c r="X196" s="1450"/>
      <c r="Y196" s="1132"/>
      <c r="Z196" s="1112"/>
      <c r="AA196" s="8"/>
      <c r="AB196" s="8"/>
    </row>
    <row r="197" spans="1:24" ht="12.75">
      <c r="A197" s="1386" t="s">
        <v>32</v>
      </c>
      <c r="B197" s="1409" t="s">
        <v>1397</v>
      </c>
      <c r="C197" s="1443"/>
      <c r="D197" s="1132"/>
      <c r="E197" s="1409" t="s">
        <v>1397</v>
      </c>
      <c r="F197" s="1463"/>
      <c r="G197" s="1112"/>
      <c r="H197" s="1409" t="s">
        <v>1397</v>
      </c>
      <c r="I197" s="1467"/>
      <c r="J197" s="1825"/>
      <c r="K197" s="1409" t="s">
        <v>1397</v>
      </c>
      <c r="L197" s="1463"/>
      <c r="M197" s="1112"/>
      <c r="N197" s="1409" t="s">
        <v>1397</v>
      </c>
      <c r="O197" s="1463"/>
      <c r="P197" s="1112"/>
      <c r="Q197" s="1409" t="s">
        <v>1397</v>
      </c>
      <c r="R197" s="1463"/>
      <c r="S197" s="1112"/>
      <c r="T197" s="1409" t="s">
        <v>1397</v>
      </c>
      <c r="U197" s="1463"/>
      <c r="V197" s="1112"/>
      <c r="W197" s="1409" t="s">
        <v>1397</v>
      </c>
      <c r="X197" s="1463"/>
    </row>
    <row r="198" spans="1:24" ht="12.75">
      <c r="A198" s="1387" t="s">
        <v>33</v>
      </c>
      <c r="B198" s="1410" t="s">
        <v>1398</v>
      </c>
      <c r="C198" s="1444"/>
      <c r="D198" s="1112"/>
      <c r="E198" s="1410" t="s">
        <v>1398</v>
      </c>
      <c r="F198" s="1463"/>
      <c r="G198" s="1112"/>
      <c r="H198" s="1410" t="s">
        <v>1398</v>
      </c>
      <c r="I198" s="1467"/>
      <c r="J198" s="1825"/>
      <c r="K198" s="1410" t="s">
        <v>1398</v>
      </c>
      <c r="L198" s="1463"/>
      <c r="M198" s="1112"/>
      <c r="N198" s="1410" t="s">
        <v>1398</v>
      </c>
      <c r="O198" s="1463"/>
      <c r="P198" s="1112"/>
      <c r="Q198" s="1410" t="s">
        <v>1398</v>
      </c>
      <c r="R198" s="1463"/>
      <c r="S198" s="1112"/>
      <c r="T198" s="1410" t="s">
        <v>1398</v>
      </c>
      <c r="U198" s="1463"/>
      <c r="V198" s="1112"/>
      <c r="W198" s="1410" t="s">
        <v>1398</v>
      </c>
      <c r="X198" s="1463"/>
    </row>
    <row r="199" spans="1:24" ht="12.75">
      <c r="A199" s="1388" t="s">
        <v>37</v>
      </c>
      <c r="B199" s="1411" t="s">
        <v>37</v>
      </c>
      <c r="C199" s="1445"/>
      <c r="D199" s="1117"/>
      <c r="E199" s="1411" t="s">
        <v>37</v>
      </c>
      <c r="F199" s="1445"/>
      <c r="G199" s="1117"/>
      <c r="H199" s="1411" t="s">
        <v>37</v>
      </c>
      <c r="I199" s="1468"/>
      <c r="J199" s="1826"/>
      <c r="K199" s="1411" t="s">
        <v>37</v>
      </c>
      <c r="L199" s="1445"/>
      <c r="M199" s="1117"/>
      <c r="N199" s="1411" t="s">
        <v>1400</v>
      </c>
      <c r="O199" s="1445"/>
      <c r="P199" s="1117"/>
      <c r="Q199" s="1411" t="s">
        <v>37</v>
      </c>
      <c r="R199" s="1445"/>
      <c r="S199" s="1117"/>
      <c r="T199" s="1411" t="s">
        <v>37</v>
      </c>
      <c r="U199" s="1445"/>
      <c r="V199" s="1117"/>
      <c r="W199" s="1411" t="s">
        <v>37</v>
      </c>
      <c r="X199" s="1445"/>
    </row>
    <row r="200" spans="1:24" ht="12.75">
      <c r="A200" s="1389" t="s">
        <v>34</v>
      </c>
      <c r="B200" s="1412" t="s">
        <v>434</v>
      </c>
      <c r="C200" s="1445"/>
      <c r="D200" s="1112"/>
      <c r="E200" s="1412" t="s">
        <v>434</v>
      </c>
      <c r="F200" s="1445"/>
      <c r="G200" s="1112"/>
      <c r="H200" s="1412" t="s">
        <v>434</v>
      </c>
      <c r="I200" s="1468"/>
      <c r="J200" s="1825"/>
      <c r="K200" s="1412" t="s">
        <v>434</v>
      </c>
      <c r="L200" s="1445"/>
      <c r="M200" s="1112"/>
      <c r="N200" s="1412" t="s">
        <v>434</v>
      </c>
      <c r="O200" s="1445"/>
      <c r="P200" s="1112"/>
      <c r="Q200" s="1412" t="s">
        <v>434</v>
      </c>
      <c r="R200" s="1445"/>
      <c r="S200" s="1112"/>
      <c r="T200" s="1412" t="s">
        <v>434</v>
      </c>
      <c r="U200" s="1445"/>
      <c r="V200" s="1112"/>
      <c r="W200" s="1412" t="s">
        <v>434</v>
      </c>
      <c r="X200" s="1445"/>
    </row>
    <row r="201" spans="1:24" ht="12.75">
      <c r="A201" s="1390" t="s">
        <v>1370</v>
      </c>
      <c r="B201" s="1413" t="s">
        <v>200</v>
      </c>
      <c r="C201" s="1446"/>
      <c r="D201" s="1113"/>
      <c r="E201" s="1413" t="s">
        <v>200</v>
      </c>
      <c r="F201" s="1446"/>
      <c r="G201" s="1113"/>
      <c r="H201" s="1413" t="s">
        <v>200</v>
      </c>
      <c r="I201" s="1469"/>
      <c r="J201" s="1825"/>
      <c r="K201" s="1413" t="s">
        <v>200</v>
      </c>
      <c r="L201" s="1446"/>
      <c r="M201" s="1113"/>
      <c r="N201" s="1413" t="s">
        <v>200</v>
      </c>
      <c r="O201" s="1446"/>
      <c r="P201" s="1113"/>
      <c r="Q201" s="1413" t="s">
        <v>200</v>
      </c>
      <c r="R201" s="1446"/>
      <c r="S201" s="1113"/>
      <c r="T201" s="1413" t="s">
        <v>200</v>
      </c>
      <c r="U201" s="1446"/>
      <c r="V201" s="1113"/>
      <c r="W201" s="1413" t="s">
        <v>200</v>
      </c>
      <c r="X201" s="1446"/>
    </row>
    <row r="202" spans="1:24" ht="12.75">
      <c r="A202" s="1389" t="s">
        <v>1371</v>
      </c>
      <c r="B202" s="1412" t="s">
        <v>1399</v>
      </c>
      <c r="C202" s="1445"/>
      <c r="D202" s="1112"/>
      <c r="E202" s="1412" t="s">
        <v>1399</v>
      </c>
      <c r="F202" s="1445"/>
      <c r="G202" s="1112"/>
      <c r="H202" s="1412" t="s">
        <v>1399</v>
      </c>
      <c r="I202" s="1468"/>
      <c r="J202" s="1825"/>
      <c r="K202" s="1412" t="s">
        <v>1399</v>
      </c>
      <c r="L202" s="1445"/>
      <c r="M202" s="1112"/>
      <c r="N202" s="1412" t="s">
        <v>1399</v>
      </c>
      <c r="O202" s="1445"/>
      <c r="P202" s="1112"/>
      <c r="Q202" s="1412" t="s">
        <v>1399</v>
      </c>
      <c r="R202" s="1445"/>
      <c r="S202" s="1112"/>
      <c r="T202" s="1412" t="s">
        <v>1399</v>
      </c>
      <c r="U202" s="1445"/>
      <c r="V202" s="1112"/>
      <c r="W202" s="1412" t="s">
        <v>1399</v>
      </c>
      <c r="X202" s="1445"/>
    </row>
    <row r="203" spans="1:24" ht="12.75">
      <c r="A203" s="1390" t="s">
        <v>36</v>
      </c>
      <c r="B203" s="1390" t="s">
        <v>36</v>
      </c>
      <c r="C203" s="1445"/>
      <c r="E203" s="1390" t="s">
        <v>36</v>
      </c>
      <c r="F203" s="1445"/>
      <c r="H203" s="1390" t="s">
        <v>36</v>
      </c>
      <c r="I203" s="1468"/>
      <c r="J203" s="1827"/>
      <c r="K203" s="1390" t="s">
        <v>36</v>
      </c>
      <c r="L203" s="1445"/>
      <c r="N203" s="1390" t="s">
        <v>36</v>
      </c>
      <c r="O203" s="1445"/>
      <c r="Q203" s="1390" t="s">
        <v>36</v>
      </c>
      <c r="R203" s="1445"/>
      <c r="T203" s="1390" t="s">
        <v>36</v>
      </c>
      <c r="U203" s="1445"/>
      <c r="W203" s="1390" t="s">
        <v>36</v>
      </c>
      <c r="X203" s="1445"/>
    </row>
    <row r="204" spans="1:24" s="1115" customFormat="1" ht="13.5" thickBot="1">
      <c r="A204" s="1896" t="s">
        <v>1522</v>
      </c>
      <c r="B204" s="1896" t="s">
        <v>1522</v>
      </c>
      <c r="C204" s="1903"/>
      <c r="E204" s="1896" t="s">
        <v>1522</v>
      </c>
      <c r="F204" s="1903"/>
      <c r="H204" s="1896" t="s">
        <v>1522</v>
      </c>
      <c r="I204" s="1903"/>
      <c r="J204" s="1886"/>
      <c r="K204" s="1896" t="s">
        <v>1522</v>
      </c>
      <c r="L204" s="1903"/>
      <c r="N204" s="1896" t="s">
        <v>1522</v>
      </c>
      <c r="O204" s="1903"/>
      <c r="Q204" s="1391"/>
      <c r="R204" s="1447"/>
      <c r="T204" s="1391"/>
      <c r="U204" s="1447"/>
      <c r="W204" s="1391"/>
      <c r="X204" s="1447"/>
    </row>
    <row r="205" spans="1:28" s="1075" customFormat="1" ht="21.75" thickBot="1" thickTop="1">
      <c r="A205" s="1937" t="s">
        <v>1382</v>
      </c>
      <c r="B205" s="1925">
        <f>ROUNDDOWN((((B196+C197-IF(C203&gt;0,C203,0)-C199)/3)-C204)/IF(C205="yes",2,1),0)+IF(C203&lt;0,ROUNDDOWN(-C203/3,0),0)</f>
        <v>50</v>
      </c>
      <c r="C205" s="1898" t="s">
        <v>1525</v>
      </c>
      <c r="D205" s="1128"/>
      <c r="E205" s="1926">
        <f>ROUNDDOWN((((E196+F197-IF(F203&gt;0,F203,0)-F199)/3)-F204)/IF(F205="yes",2,1),0)+IF(F203&lt;0,ROUNDDOWN(-F203/3,0),0)</f>
        <v>16</v>
      </c>
      <c r="F205" s="1898" t="s">
        <v>1525</v>
      </c>
      <c r="G205" s="1128"/>
      <c r="H205" s="1925">
        <f>ROUNDDOWN((((H196+I197-IF(I203&gt;0,I203,0)-I199)/3)-I204)/IF(I205="yes",2,1),0)+IF(I203&lt;0,ROUNDDOWN(-I203/3,0),0)</f>
        <v>23</v>
      </c>
      <c r="I205" s="1898" t="s">
        <v>1525</v>
      </c>
      <c r="J205" s="1824"/>
      <c r="K205" s="1927">
        <f>ROUNDDOWN((((K196+L197-IF(L203&gt;0,L203,0)-L199)/3)-L204)/IF(L205="yes",2,1),0)+IF(L203&lt;0,ROUNDDOWN(-L203/3,0),0)</f>
        <v>30</v>
      </c>
      <c r="L205" s="1898" t="s">
        <v>1525</v>
      </c>
      <c r="M205" s="1128"/>
      <c r="N205" s="1928">
        <f>ROUNDDOWN((((N196+O197-IF(O203&gt;0,O203,0)-O199-40-O196)/3)-O204)/IF(O205="yes",2,1)+(40+O196)/3-O206/3-(O207/3)+IF(O203&lt;0,(-O203/3),0),0)</f>
        <v>40</v>
      </c>
      <c r="O205" s="1898" t="s">
        <v>1525</v>
      </c>
      <c r="P205" s="1128"/>
      <c r="Q205" s="1929">
        <f>ROUNDDOWN((Q196+R197-R203-R199)/3,0)/IF(R205="yes",2,1)</f>
        <v>33</v>
      </c>
      <c r="R205" s="1898" t="s">
        <v>1525</v>
      </c>
      <c r="S205" s="1127"/>
      <c r="T205" s="1930">
        <f>ROUNDDOWN((T196+U197-U203-U199)/3,0)/IF(U205="yes",2,1)</f>
        <v>20</v>
      </c>
      <c r="U205" s="1898" t="s">
        <v>1525</v>
      </c>
      <c r="V205" s="1129"/>
      <c r="W205" s="1931">
        <f>ROUNDDOWN((W196+X197-X203-X199)/3,0)</f>
        <v>6</v>
      </c>
      <c r="X205" s="1856"/>
      <c r="Y205" s="1114"/>
      <c r="Z205" s="1114"/>
      <c r="AA205" s="1076"/>
      <c r="AB205" s="1076"/>
    </row>
    <row r="206" spans="1:28" s="288" customFormat="1" ht="15" thickBot="1">
      <c r="A206" s="1392"/>
      <c r="B206" s="1077" t="s">
        <v>40</v>
      </c>
      <c r="C206" s="1448"/>
      <c r="D206" s="1111"/>
      <c r="E206" s="1077" t="s">
        <v>40</v>
      </c>
      <c r="F206" s="1448"/>
      <c r="G206" s="1111"/>
      <c r="H206" s="1089" t="s">
        <v>889</v>
      </c>
      <c r="I206" s="1470"/>
      <c r="J206" s="1825"/>
      <c r="K206" s="1092" t="s">
        <v>60</v>
      </c>
      <c r="L206" s="1448"/>
      <c r="M206" s="1895"/>
      <c r="N206" s="1430" t="s">
        <v>1523</v>
      </c>
      <c r="O206" s="1897"/>
      <c r="P206" s="1894"/>
      <c r="Q206" s="1077" t="s">
        <v>59</v>
      </c>
      <c r="R206" s="1448"/>
      <c r="S206" s="1111"/>
      <c r="T206" s="1104" t="s">
        <v>41</v>
      </c>
      <c r="U206" s="1448"/>
      <c r="V206" s="1111"/>
      <c r="W206" s="1089" t="s">
        <v>62</v>
      </c>
      <c r="X206" s="1448"/>
      <c r="Y206" s="1111"/>
      <c r="Z206" s="1111"/>
      <c r="AA206" s="1071"/>
      <c r="AB206" s="1071"/>
    </row>
    <row r="207" spans="1:28" s="6" customFormat="1" ht="15" thickBot="1">
      <c r="A207" s="1393"/>
      <c r="B207" s="1078" t="s">
        <v>1342</v>
      </c>
      <c r="C207" s="1449"/>
      <c r="D207" s="1112"/>
      <c r="E207" s="1087" t="s">
        <v>41</v>
      </c>
      <c r="F207" s="1449"/>
      <c r="G207" s="1112"/>
      <c r="H207" s="1078" t="s">
        <v>62</v>
      </c>
      <c r="I207" s="1471"/>
      <c r="J207" s="1825"/>
      <c r="K207" s="1093" t="s">
        <v>61</v>
      </c>
      <c r="L207" s="1449"/>
      <c r="M207" s="1130"/>
      <c r="N207" s="1914" t="s">
        <v>1524</v>
      </c>
      <c r="O207" s="1897"/>
      <c r="P207" s="1132"/>
      <c r="Q207" s="1087" t="s">
        <v>62</v>
      </c>
      <c r="R207" s="1449"/>
      <c r="S207" s="1112"/>
      <c r="T207" s="1105" t="s">
        <v>42</v>
      </c>
      <c r="U207" s="1449"/>
      <c r="V207" s="1112"/>
      <c r="W207" s="1078" t="s">
        <v>891</v>
      </c>
      <c r="X207" s="1449"/>
      <c r="Y207" s="1112"/>
      <c r="Z207" s="1112"/>
      <c r="AA207" s="8"/>
      <c r="AB207" s="8"/>
    </row>
    <row r="208" spans="1:28" s="6" customFormat="1" ht="14.25">
      <c r="A208" s="1393" t="s">
        <v>1383</v>
      </c>
      <c r="B208" s="1078" t="s">
        <v>1374</v>
      </c>
      <c r="C208" s="1449"/>
      <c r="D208" s="1112"/>
      <c r="E208" s="1078" t="s">
        <v>1374</v>
      </c>
      <c r="F208" s="1449"/>
      <c r="G208" s="1112"/>
      <c r="H208" s="1078" t="s">
        <v>891</v>
      </c>
      <c r="I208" s="1471"/>
      <c r="J208" s="1825"/>
      <c r="K208" s="1093" t="s">
        <v>64</v>
      </c>
      <c r="L208" s="1449"/>
      <c r="M208" s="1112"/>
      <c r="N208" s="1077" t="s">
        <v>59</v>
      </c>
      <c r="O208" s="1448"/>
      <c r="P208" s="1112"/>
      <c r="Q208" s="1087" t="s">
        <v>63</v>
      </c>
      <c r="R208" s="1449"/>
      <c r="S208" s="1112"/>
      <c r="T208" s="1105" t="s">
        <v>43</v>
      </c>
      <c r="U208" s="1449"/>
      <c r="V208" s="1112"/>
      <c r="W208" s="1078" t="s">
        <v>1378</v>
      </c>
      <c r="X208" s="1449"/>
      <c r="Y208" s="1112"/>
      <c r="Z208" s="1112"/>
      <c r="AA208" s="8"/>
      <c r="AB208" s="8"/>
    </row>
    <row r="209" spans="1:28" s="6" customFormat="1" ht="14.25">
      <c r="A209" s="1393" t="s">
        <v>1384</v>
      </c>
      <c r="B209" s="1079" t="s">
        <v>1375</v>
      </c>
      <c r="C209" s="1449"/>
      <c r="D209" s="1112"/>
      <c r="E209" s="1079" t="s">
        <v>1375</v>
      </c>
      <c r="F209" s="1449"/>
      <c r="G209" s="1112"/>
      <c r="H209" s="1079" t="s">
        <v>1375</v>
      </c>
      <c r="I209" s="1471"/>
      <c r="J209" s="1825"/>
      <c r="K209" s="1094" t="s">
        <v>1380</v>
      </c>
      <c r="L209" s="1449"/>
      <c r="M209" s="1112"/>
      <c r="N209" s="1087" t="s">
        <v>61</v>
      </c>
      <c r="O209" s="1449"/>
      <c r="P209" s="1112"/>
      <c r="Q209" s="1100" t="s">
        <v>1375</v>
      </c>
      <c r="R209" s="1449"/>
      <c r="S209" s="1112"/>
      <c r="T209" s="1088"/>
      <c r="U209" s="1109"/>
      <c r="V209" s="1112"/>
      <c r="W209" s="1088"/>
      <c r="X209" s="1109"/>
      <c r="Y209" s="1112"/>
      <c r="Z209" s="1112"/>
      <c r="AA209" s="8"/>
      <c r="AB209" s="8"/>
    </row>
    <row r="210" spans="1:28" s="6" customFormat="1" ht="14.25">
      <c r="A210" s="1393" t="s">
        <v>1385</v>
      </c>
      <c r="B210" s="1080" t="s">
        <v>44</v>
      </c>
      <c r="C210" s="1449"/>
      <c r="D210" s="1112"/>
      <c r="E210" s="1088"/>
      <c r="F210" s="1109"/>
      <c r="G210" s="1112"/>
      <c r="H210" s="1080" t="s">
        <v>50</v>
      </c>
      <c r="I210" s="1471"/>
      <c r="J210" s="1825"/>
      <c r="K210" s="1095" t="s">
        <v>1375</v>
      </c>
      <c r="L210" s="1449"/>
      <c r="M210" s="1112"/>
      <c r="N210" s="1087" t="s">
        <v>63</v>
      </c>
      <c r="O210" s="1449"/>
      <c r="P210" s="1112"/>
      <c r="Q210" s="1101" t="s">
        <v>1381</v>
      </c>
      <c r="R210" s="1488"/>
      <c r="S210" s="1112"/>
      <c r="T210" s="1088"/>
      <c r="U210" s="1109"/>
      <c r="V210" s="1112"/>
      <c r="W210" s="1088"/>
      <c r="X210" s="1109"/>
      <c r="Y210" s="1112"/>
      <c r="Z210" s="1112"/>
      <c r="AA210" s="8"/>
      <c r="AB210" s="8"/>
    </row>
    <row r="211" spans="1:28" s="6" customFormat="1" ht="14.25">
      <c r="A211" s="1393" t="s">
        <v>1386</v>
      </c>
      <c r="B211" s="1081" t="s">
        <v>46</v>
      </c>
      <c r="C211" s="1449"/>
      <c r="D211" s="1112"/>
      <c r="E211" s="1080" t="s">
        <v>47</v>
      </c>
      <c r="F211" s="1449"/>
      <c r="G211" s="1112"/>
      <c r="H211" s="1080" t="s">
        <v>48</v>
      </c>
      <c r="I211" s="1471"/>
      <c r="J211" s="1825"/>
      <c r="K211" s="1096" t="s">
        <v>69</v>
      </c>
      <c r="L211" s="1449"/>
      <c r="M211" s="1112"/>
      <c r="N211" s="1079" t="s">
        <v>1375</v>
      </c>
      <c r="O211" s="1449"/>
      <c r="P211" s="1112"/>
      <c r="Q211" s="1102" t="s">
        <v>1392</v>
      </c>
      <c r="R211" s="1488"/>
      <c r="S211" s="1112"/>
      <c r="T211" s="1088"/>
      <c r="U211" s="1109"/>
      <c r="V211" s="1112"/>
      <c r="W211" s="1088"/>
      <c r="X211" s="1109"/>
      <c r="Y211" s="1112"/>
      <c r="Z211" s="1112"/>
      <c r="AA211" s="8"/>
      <c r="AB211" s="8"/>
    </row>
    <row r="212" spans="1:28" s="6" customFormat="1" ht="14.25">
      <c r="A212" s="1393" t="s">
        <v>1387</v>
      </c>
      <c r="B212" s="1082" t="s">
        <v>49</v>
      </c>
      <c r="C212" s="1449"/>
      <c r="D212" s="1112"/>
      <c r="E212" s="1088"/>
      <c r="F212" s="1109"/>
      <c r="G212" s="1112"/>
      <c r="H212" s="1080" t="s">
        <v>45</v>
      </c>
      <c r="I212" s="1471"/>
      <c r="J212" s="1825"/>
      <c r="K212" s="1096" t="s">
        <v>66</v>
      </c>
      <c r="L212" s="1449"/>
      <c r="M212" s="1112"/>
      <c r="N212" s="1080" t="s">
        <v>66</v>
      </c>
      <c r="O212" s="1449"/>
      <c r="P212" s="1112"/>
      <c r="Q212" s="1103" t="s">
        <v>44</v>
      </c>
      <c r="R212" s="1449"/>
      <c r="S212" s="1112"/>
      <c r="T212" s="1106" t="s">
        <v>65</v>
      </c>
      <c r="U212" s="1449"/>
      <c r="V212" s="1112"/>
      <c r="W212" s="1088"/>
      <c r="X212" s="1109"/>
      <c r="Y212" s="1112"/>
      <c r="Z212" s="1112"/>
      <c r="AA212" s="8"/>
      <c r="AB212" s="8"/>
    </row>
    <row r="213" spans="1:24" ht="14.25">
      <c r="A213" s="1393" t="s">
        <v>1385</v>
      </c>
      <c r="B213" s="1080" t="s">
        <v>51</v>
      </c>
      <c r="C213" s="1449"/>
      <c r="E213" s="1088"/>
      <c r="F213" s="1109"/>
      <c r="H213" s="1083" t="s">
        <v>52</v>
      </c>
      <c r="I213" s="1471"/>
      <c r="J213" s="1827"/>
      <c r="K213" s="1096" t="s">
        <v>65</v>
      </c>
      <c r="L213" s="1449"/>
      <c r="N213" s="1080" t="s">
        <v>47</v>
      </c>
      <c r="O213" s="1449"/>
      <c r="Q213" s="1083" t="s">
        <v>52</v>
      </c>
      <c r="R213" s="1449"/>
      <c r="T213" s="1107" t="s">
        <v>52</v>
      </c>
      <c r="U213" s="1449"/>
      <c r="W213" s="1083" t="s">
        <v>67</v>
      </c>
      <c r="X213" s="1449"/>
    </row>
    <row r="214" spans="1:24" ht="14.25">
      <c r="A214" s="1393" t="s">
        <v>1388</v>
      </c>
      <c r="B214" s="1083" t="s">
        <v>52</v>
      </c>
      <c r="C214" s="1449"/>
      <c r="E214" s="1083" t="s">
        <v>52</v>
      </c>
      <c r="F214" s="1449"/>
      <c r="H214" s="1083" t="s">
        <v>53</v>
      </c>
      <c r="I214" s="1471"/>
      <c r="J214" s="1827"/>
      <c r="K214" s="1097" t="s">
        <v>52</v>
      </c>
      <c r="L214" s="1449"/>
      <c r="N214" s="1083" t="s">
        <v>52</v>
      </c>
      <c r="O214" s="1449"/>
      <c r="Q214" s="1083" t="s">
        <v>53</v>
      </c>
      <c r="R214" s="1449"/>
      <c r="T214" s="1088"/>
      <c r="U214" s="1109"/>
      <c r="W214" s="1088"/>
      <c r="X214" s="1109"/>
    </row>
    <row r="215" spans="1:24" ht="14.25">
      <c r="A215" s="1393" t="s">
        <v>1389</v>
      </c>
      <c r="B215" s="1083" t="s">
        <v>53</v>
      </c>
      <c r="C215" s="1449"/>
      <c r="E215" s="1083" t="s">
        <v>53</v>
      </c>
      <c r="F215" s="1449"/>
      <c r="H215" s="1084" t="s">
        <v>1377</v>
      </c>
      <c r="I215" s="1471"/>
      <c r="J215" s="1827"/>
      <c r="K215" s="1098" t="s">
        <v>1376</v>
      </c>
      <c r="L215" s="1449"/>
      <c r="N215" s="1083" t="s">
        <v>53</v>
      </c>
      <c r="O215" s="1449"/>
      <c r="Q215" s="1084" t="s">
        <v>1376</v>
      </c>
      <c r="R215" s="1449"/>
      <c r="T215" s="1088"/>
      <c r="U215" s="1109"/>
      <c r="W215" s="1088"/>
      <c r="X215" s="1109"/>
    </row>
    <row r="216" spans="1:26" s="6" customFormat="1" ht="14.25">
      <c r="A216" s="1393"/>
      <c r="B216" s="1084" t="s">
        <v>1376</v>
      </c>
      <c r="C216" s="1449"/>
      <c r="D216" s="1116"/>
      <c r="E216" s="1084" t="s">
        <v>1345</v>
      </c>
      <c r="F216" s="1449"/>
      <c r="G216" s="1116"/>
      <c r="H216" s="1090" t="s">
        <v>55</v>
      </c>
      <c r="I216" s="1471"/>
      <c r="J216" s="1826"/>
      <c r="K216" s="1099" t="s">
        <v>55</v>
      </c>
      <c r="L216" s="1449"/>
      <c r="M216" s="1116"/>
      <c r="N216" s="1084" t="s">
        <v>1376</v>
      </c>
      <c r="O216" s="1449"/>
      <c r="P216" s="1116"/>
      <c r="Q216" s="1090" t="s">
        <v>55</v>
      </c>
      <c r="R216" s="1449"/>
      <c r="S216" s="1116"/>
      <c r="T216" s="1088"/>
      <c r="U216" s="1109"/>
      <c r="V216" s="1116"/>
      <c r="W216" s="1090" t="s">
        <v>55</v>
      </c>
      <c r="X216" s="1449"/>
      <c r="Y216" s="1116"/>
      <c r="Z216" s="1116"/>
    </row>
    <row r="217" spans="1:24" ht="14.25">
      <c r="A217" s="1393"/>
      <c r="B217" s="1085" t="s">
        <v>55</v>
      </c>
      <c r="C217" s="1449"/>
      <c r="E217" s="1088"/>
      <c r="F217" s="1109"/>
      <c r="H217" s="1091" t="s">
        <v>1379</v>
      </c>
      <c r="I217" s="1471"/>
      <c r="J217" s="1827"/>
      <c r="K217" s="1099" t="s">
        <v>73</v>
      </c>
      <c r="L217" s="1449"/>
      <c r="N217" s="1090" t="s">
        <v>55</v>
      </c>
      <c r="O217" s="1449"/>
      <c r="Q217" s="1091" t="s">
        <v>1379</v>
      </c>
      <c r="R217" s="1449"/>
      <c r="T217" s="1088"/>
      <c r="U217" s="1109"/>
      <c r="W217" s="1088"/>
      <c r="X217" s="1109"/>
    </row>
    <row r="218" spans="1:26" s="6" customFormat="1" ht="14.25">
      <c r="A218" s="1393"/>
      <c r="B218" s="1091" t="s">
        <v>1393</v>
      </c>
      <c r="C218" s="1449"/>
      <c r="D218" s="1116"/>
      <c r="E218" s="1088"/>
      <c r="F218" s="1109"/>
      <c r="G218" s="1116"/>
      <c r="H218" s="1091" t="s">
        <v>1393</v>
      </c>
      <c r="I218" s="1471"/>
      <c r="J218" s="1826"/>
      <c r="K218" s="1091" t="s">
        <v>1393</v>
      </c>
      <c r="L218" s="1449"/>
      <c r="M218" s="1116"/>
      <c r="N218" s="1091" t="s">
        <v>1393</v>
      </c>
      <c r="O218" s="1449"/>
      <c r="P218" s="1116"/>
      <c r="Q218" s="1091" t="s">
        <v>1393</v>
      </c>
      <c r="R218" s="1449"/>
      <c r="S218" s="1116"/>
      <c r="T218" s="1088"/>
      <c r="U218" s="1109"/>
      <c r="V218" s="1116"/>
      <c r="W218" s="1088"/>
      <c r="X218" s="1109"/>
      <c r="Y218" s="1116"/>
      <c r="Z218" s="1116"/>
    </row>
    <row r="219" spans="1:24" ht="15">
      <c r="A219" s="1938" t="s">
        <v>68</v>
      </c>
      <c r="B219" s="1119">
        <f>Germany!AH11+Germany!AI11</f>
        <v>0</v>
      </c>
      <c r="C219" s="1450"/>
      <c r="E219" s="1119">
        <f>Italy!Y11+Italy!Z11</f>
        <v>0</v>
      </c>
      <c r="F219" s="1450"/>
      <c r="H219" s="1119">
        <f>Japan!AT13+Japan!AU13</f>
        <v>0</v>
      </c>
      <c r="I219" s="1472"/>
      <c r="J219" s="1827"/>
      <c r="K219" s="1120" t="s">
        <v>68</v>
      </c>
      <c r="L219" s="1449"/>
      <c r="N219" s="1119">
        <f>Britain!AK13+Britain!AL13</f>
        <v>0</v>
      </c>
      <c r="O219" s="1450"/>
      <c r="Q219" s="1119">
        <f>USANavy!W11+USANavy!X11+USANavy!AK11+USANavy!AL11</f>
        <v>2</v>
      </c>
      <c r="R219" s="1450"/>
      <c r="T219" s="1122" t="s">
        <v>68</v>
      </c>
      <c r="U219" s="1449"/>
      <c r="W219" s="1121"/>
      <c r="X219" s="1109"/>
    </row>
    <row r="220" spans="1:24" ht="20.25">
      <c r="A220" s="1933" t="s">
        <v>1369</v>
      </c>
      <c r="B220" s="1934">
        <f>C206*3+C207*2+C208*1+C209*3+C210*10+C211*8+C213*4+C214*3+C215+C216*3+C217*2+C212*6+C218*5+B219*3</f>
        <v>0</v>
      </c>
      <c r="C220" s="1451"/>
      <c r="E220" s="1934">
        <f>F206*3+F207*2+F208*1+F209*3+F211*4+F214*3+F215+F216*3+E219*3</f>
        <v>0</v>
      </c>
      <c r="F220" s="1450"/>
      <c r="H220" s="1934">
        <f>I206*3+I207*2+I208+I209*3+I210*6+I211*4+I212*2+I213*3+I214+I215*3+I216*2+I217*10+I218*5+H219*3</f>
        <v>0</v>
      </c>
      <c r="I220" s="1472"/>
      <c r="J220" s="1886"/>
      <c r="K220" s="1934">
        <f>L206*3+L207*2+L208+L210*3+L211*10+L212*8+L213*6+L214*3+L209+L215*3+L216*2+L218*5+L219*3</f>
        <v>0</v>
      </c>
      <c r="L220" s="1450"/>
      <c r="N220" s="1934">
        <f>O208*3+O209*2+O210*1+O211*3+O212*8+O213*4+O214*3+O215+O216*3+O217*2+O218*5+N219*3-R211*3-R210</f>
        <v>0</v>
      </c>
      <c r="O220" s="1450"/>
      <c r="Q220" s="1934">
        <f>R206*3+R207*2+R208+R209*3+R210+R211*3+R212*10+R213*3+R214+R215*3+R216*2+R217*10+R218*5+Q219*3</f>
        <v>6</v>
      </c>
      <c r="R220" s="1450"/>
      <c r="T220" s="1932">
        <f>U206*2+U207+U208+U212*6+U213*3+U219*3</f>
        <v>0</v>
      </c>
      <c r="U220" s="1450"/>
      <c r="W220" s="1934">
        <f>X206*2+X207+X208+X213*3+X216*2</f>
        <v>0</v>
      </c>
      <c r="X220" s="1450"/>
    </row>
    <row r="221" spans="1:24" ht="12.75">
      <c r="A221" s="1391"/>
      <c r="B221" s="1857">
        <f>IF(B220&gt;B205,"UCL Error","")</f>
      </c>
      <c r="C221" s="1447"/>
      <c r="E221" s="1857">
        <f>IF(E220&gt;E205,"UCL Error","")</f>
      </c>
      <c r="F221" s="1447"/>
      <c r="H221" s="1857">
        <f>IF(H220&gt;H205,"UCL Error","")</f>
      </c>
      <c r="I221" s="1447"/>
      <c r="J221" s="1827"/>
      <c r="K221" s="1857">
        <f>IF(K220&gt;K205,"UCL Error","")</f>
      </c>
      <c r="L221" s="1447"/>
      <c r="N221" s="1857">
        <f>IF(N220&gt;N205,"UCL Error","")</f>
      </c>
      <c r="O221" s="1447"/>
      <c r="Q221" s="1857">
        <f>IF(Q220&gt;Q205,"UCL Error","")</f>
      </c>
      <c r="R221" s="1447"/>
      <c r="T221" s="1857">
        <f>IF(T220&gt;T205,"UCL Error","")</f>
      </c>
      <c r="U221" s="1447"/>
      <c r="W221" s="1857">
        <f>IF(W220&gt;W205,"UCL Error","")</f>
      </c>
      <c r="X221" s="1447"/>
    </row>
    <row r="222" spans="1:24" ht="15.75">
      <c r="A222" s="1394" t="s">
        <v>1390</v>
      </c>
      <c r="B222" s="1414">
        <f>B220+C201+C202+C200+C203</f>
        <v>0</v>
      </c>
      <c r="C222" s="1447"/>
      <c r="E222" s="1414">
        <f>E220+F201+F202+F200+F203</f>
        <v>0</v>
      </c>
      <c r="F222" s="1447"/>
      <c r="H222" s="1414">
        <f>H220+I201+I202+I200+I203</f>
        <v>0</v>
      </c>
      <c r="I222" s="1447"/>
      <c r="J222" s="1828"/>
      <c r="K222" s="1414">
        <f>K220+L201+L202+L200+L203</f>
        <v>0</v>
      </c>
      <c r="L222" s="1447"/>
      <c r="N222" s="1414">
        <f>N220+O201+O202+O200+O203</f>
        <v>0</v>
      </c>
      <c r="O222" s="1447"/>
      <c r="Q222" s="1414">
        <f>Q220+R201+R202+R200+R203</f>
        <v>6</v>
      </c>
      <c r="R222" s="1447"/>
      <c r="T222" s="1414">
        <f>T220+U201+U202+U200+U203</f>
        <v>0</v>
      </c>
      <c r="U222" s="1447"/>
      <c r="W222" s="1414">
        <f>W220+X201+X202+X200+X203</f>
        <v>0</v>
      </c>
      <c r="X222" s="1447"/>
    </row>
    <row r="223" spans="1:24" ht="13.5" thickBot="1">
      <c r="A223" s="1395" t="s">
        <v>35</v>
      </c>
      <c r="B223" s="1395" t="s">
        <v>55</v>
      </c>
      <c r="C223" s="1445"/>
      <c r="E223" s="1395" t="s">
        <v>55</v>
      </c>
      <c r="F223" s="1445"/>
      <c r="H223" s="1395" t="s">
        <v>55</v>
      </c>
      <c r="I223" s="1468"/>
      <c r="J223" s="1827"/>
      <c r="K223" s="1395" t="s">
        <v>55</v>
      </c>
      <c r="L223" s="1445"/>
      <c r="N223" s="1395" t="s">
        <v>55</v>
      </c>
      <c r="O223" s="1445"/>
      <c r="Q223" s="1395" t="s">
        <v>55</v>
      </c>
      <c r="R223" s="1445"/>
      <c r="T223" s="1881"/>
      <c r="U223" s="1882"/>
      <c r="W223" s="1878"/>
      <c r="X223" s="1879"/>
    </row>
    <row r="224" spans="1:24" ht="19.5" thickBot="1" thickTop="1">
      <c r="A224" s="1400" t="s">
        <v>1414</v>
      </c>
      <c r="B224" s="1408">
        <f>B195+C197+C198-B222-C223-C199</f>
        <v>41</v>
      </c>
      <c r="C224" s="1441"/>
      <c r="D224" s="1128"/>
      <c r="E224" s="1417">
        <f>E195+F197+F198-E222-F223-F199</f>
        <v>41</v>
      </c>
      <c r="F224" s="1461"/>
      <c r="G224" s="1128"/>
      <c r="H224" s="1419">
        <f>H195+I197+I198-H222-I223-I199</f>
        <v>41</v>
      </c>
      <c r="I224" s="1465"/>
      <c r="J224" s="1824"/>
      <c r="K224" s="1422">
        <f>K195+L197+L198-K222-L223-L199</f>
        <v>41</v>
      </c>
      <c r="L224" s="1477"/>
      <c r="M224" s="1128"/>
      <c r="N224" s="1902">
        <f>N195+O197+O198-O199-O204-O206-O207-N222-O223</f>
        <v>41</v>
      </c>
      <c r="O224" s="1483"/>
      <c r="P224" s="1128"/>
      <c r="Q224" s="1433">
        <f>Q195+R197+R198-Q222-R223-R199</f>
        <v>35</v>
      </c>
      <c r="R224" s="1487"/>
      <c r="S224" s="1127"/>
      <c r="T224" s="1438">
        <f>T195+U197+U198-T222-U223-U199</f>
        <v>41</v>
      </c>
      <c r="U224" s="1492"/>
      <c r="V224" s="1129"/>
      <c r="W224" s="1435">
        <f>W195+X197+X198-W222-X223-X199</f>
        <v>41</v>
      </c>
      <c r="X224" s="1490"/>
    </row>
    <row r="225" spans="1:24" ht="30">
      <c r="A225" s="1912" t="s">
        <v>1402</v>
      </c>
      <c r="B225" s="1415"/>
      <c r="C225" s="1455"/>
      <c r="D225" s="1147"/>
      <c r="E225" s="1415"/>
      <c r="F225" s="1455"/>
      <c r="G225" s="1147"/>
      <c r="H225" s="1415"/>
      <c r="I225" s="1455"/>
      <c r="J225" s="1148"/>
      <c r="K225" s="1425"/>
      <c r="L225" s="1480"/>
      <c r="M225" s="1147"/>
      <c r="N225" s="1431"/>
      <c r="O225" s="1480"/>
      <c r="P225" s="1147"/>
      <c r="Q225" s="1431"/>
      <c r="R225" s="1480"/>
      <c r="S225" s="1147"/>
      <c r="T225" s="1431"/>
      <c r="U225" s="1480"/>
      <c r="V225" s="1147"/>
      <c r="W225" s="1436"/>
      <c r="X225" s="1480"/>
    </row>
    <row r="226" spans="1:24" ht="45.75" thickBot="1">
      <c r="A226" s="1401"/>
      <c r="B226" s="1143"/>
      <c r="C226" s="1456"/>
      <c r="D226" s="1144"/>
      <c r="E226" s="1143"/>
      <c r="F226" s="1456"/>
      <c r="G226" s="1144"/>
      <c r="H226" s="1143"/>
      <c r="I226" s="1475"/>
      <c r="J226" s="1150"/>
      <c r="K226" s="1426" t="s">
        <v>1415</v>
      </c>
      <c r="L226" s="1481"/>
      <c r="M226" s="1144"/>
      <c r="N226" s="1144"/>
      <c r="O226" s="1485"/>
      <c r="P226" s="1144"/>
      <c r="Q226" s="1144"/>
      <c r="R226" s="1485"/>
      <c r="S226" s="1144"/>
      <c r="T226" s="1144"/>
      <c r="U226" s="1485"/>
      <c r="V226" s="1144"/>
      <c r="W226" s="1144"/>
      <c r="X226" s="1485"/>
    </row>
    <row r="227" spans="1:24" ht="19.5" thickBot="1" thickTop="1">
      <c r="A227" s="1402" t="s">
        <v>1415</v>
      </c>
      <c r="B227" s="1408">
        <f>B224</f>
        <v>41</v>
      </c>
      <c r="C227" s="1441"/>
      <c r="D227" s="1128"/>
      <c r="E227" s="1417">
        <f>E224</f>
        <v>41</v>
      </c>
      <c r="F227" s="1461"/>
      <c r="G227" s="1128"/>
      <c r="H227" s="1419">
        <f>H224</f>
        <v>41</v>
      </c>
      <c r="I227" s="1465"/>
      <c r="J227" s="1824"/>
      <c r="K227" s="1422">
        <f>K224</f>
        <v>41</v>
      </c>
      <c r="L227" s="1477"/>
      <c r="M227" s="1128"/>
      <c r="N227" s="1429">
        <f>N224</f>
        <v>41</v>
      </c>
      <c r="O227" s="1483"/>
      <c r="P227" s="1128"/>
      <c r="Q227" s="1433">
        <f>Q224</f>
        <v>35</v>
      </c>
      <c r="R227" s="1487"/>
      <c r="S227" s="1127"/>
      <c r="T227" s="1438">
        <f>T224</f>
        <v>41</v>
      </c>
      <c r="U227" s="1492"/>
      <c r="V227" s="1129"/>
      <c r="W227" s="1435">
        <f>W224</f>
        <v>41</v>
      </c>
      <c r="X227" s="1490"/>
    </row>
    <row r="228" spans="1:24" ht="14.25">
      <c r="A228" s="1385" t="s">
        <v>1354</v>
      </c>
      <c r="B228" s="1133">
        <f>B196+C197</f>
        <v>150</v>
      </c>
      <c r="C228" s="1442"/>
      <c r="D228" s="1132"/>
      <c r="E228" s="1086">
        <f>E196+F197</f>
        <v>50</v>
      </c>
      <c r="F228" s="1462"/>
      <c r="G228" s="1112"/>
      <c r="H228" s="1123">
        <f>H196+I197</f>
        <v>70</v>
      </c>
      <c r="I228" s="1466"/>
      <c r="J228" s="1825"/>
      <c r="K228" s="1124">
        <f>K196+L197</f>
        <v>90</v>
      </c>
      <c r="L228" s="1462"/>
      <c r="M228" s="1112"/>
      <c r="N228" s="1125">
        <f>N196+O197</f>
        <v>120</v>
      </c>
      <c r="O228" s="1494"/>
      <c r="P228" s="1112"/>
      <c r="Q228" s="1126">
        <f>Q196+R197</f>
        <v>100</v>
      </c>
      <c r="R228" s="1462"/>
      <c r="S228" s="1112"/>
      <c r="T228" s="1134">
        <f>T196+U197</f>
        <v>60</v>
      </c>
      <c r="U228" s="1493"/>
      <c r="V228" s="1130"/>
      <c r="W228" s="1131">
        <f>W196+X197</f>
        <v>20</v>
      </c>
      <c r="X228" s="1450"/>
    </row>
    <row r="229" spans="1:24" ht="12.75">
      <c r="A229" s="1386" t="s">
        <v>32</v>
      </c>
      <c r="B229" s="1409" t="s">
        <v>1397</v>
      </c>
      <c r="C229" s="1443"/>
      <c r="D229" s="1132"/>
      <c r="E229" s="1409" t="s">
        <v>1397</v>
      </c>
      <c r="F229" s="1463"/>
      <c r="G229" s="1112"/>
      <c r="H229" s="1409" t="s">
        <v>1397</v>
      </c>
      <c r="I229" s="1467"/>
      <c r="J229" s="1825"/>
      <c r="K229" s="1409" t="s">
        <v>1397</v>
      </c>
      <c r="L229" s="1463"/>
      <c r="M229" s="1112"/>
      <c r="N229" s="1409" t="s">
        <v>1397</v>
      </c>
      <c r="O229" s="1463"/>
      <c r="P229" s="1112"/>
      <c r="Q229" s="1409" t="s">
        <v>1397</v>
      </c>
      <c r="R229" s="1463"/>
      <c r="S229" s="1112"/>
      <c r="T229" s="1409" t="s">
        <v>1397</v>
      </c>
      <c r="U229" s="1463"/>
      <c r="V229" s="1112"/>
      <c r="W229" s="1409" t="s">
        <v>1397</v>
      </c>
      <c r="X229" s="1463"/>
    </row>
    <row r="230" spans="1:24" ht="12.75">
      <c r="A230" s="1387" t="s">
        <v>33</v>
      </c>
      <c r="B230" s="1410" t="s">
        <v>1398</v>
      </c>
      <c r="C230" s="1444"/>
      <c r="D230" s="1112"/>
      <c r="E230" s="1410" t="s">
        <v>1398</v>
      </c>
      <c r="F230" s="1463"/>
      <c r="G230" s="1112"/>
      <c r="H230" s="1410" t="s">
        <v>1398</v>
      </c>
      <c r="I230" s="1467"/>
      <c r="J230" s="1825"/>
      <c r="K230" s="1410" t="s">
        <v>1398</v>
      </c>
      <c r="L230" s="1463"/>
      <c r="M230" s="1112"/>
      <c r="N230" s="1410" t="s">
        <v>1398</v>
      </c>
      <c r="O230" s="1463"/>
      <c r="P230" s="1112"/>
      <c r="Q230" s="1410" t="s">
        <v>1398</v>
      </c>
      <c r="R230" s="1463"/>
      <c r="S230" s="1112"/>
      <c r="T230" s="1410" t="s">
        <v>1398</v>
      </c>
      <c r="U230" s="1463"/>
      <c r="V230" s="1112"/>
      <c r="W230" s="1410" t="s">
        <v>1398</v>
      </c>
      <c r="X230" s="1463"/>
    </row>
    <row r="231" spans="1:24" ht="12.75">
      <c r="A231" s="1388" t="s">
        <v>37</v>
      </c>
      <c r="B231" s="1411" t="s">
        <v>37</v>
      </c>
      <c r="C231" s="1445"/>
      <c r="D231" s="1117"/>
      <c r="E231" s="1411" t="s">
        <v>37</v>
      </c>
      <c r="F231" s="1445"/>
      <c r="G231" s="1117"/>
      <c r="H231" s="1411" t="s">
        <v>37</v>
      </c>
      <c r="I231" s="1468"/>
      <c r="J231" s="1826"/>
      <c r="K231" s="1411" t="s">
        <v>37</v>
      </c>
      <c r="L231" s="1445"/>
      <c r="M231" s="1117"/>
      <c r="N231" s="1411" t="s">
        <v>1400</v>
      </c>
      <c r="O231" s="1445"/>
      <c r="P231" s="1117"/>
      <c r="Q231" s="1411" t="s">
        <v>37</v>
      </c>
      <c r="R231" s="1445"/>
      <c r="S231" s="1117"/>
      <c r="T231" s="1411" t="s">
        <v>37</v>
      </c>
      <c r="U231" s="1445"/>
      <c r="V231" s="1117"/>
      <c r="W231" s="1411" t="s">
        <v>37</v>
      </c>
      <c r="X231" s="1445"/>
    </row>
    <row r="232" spans="1:24" ht="12.75">
      <c r="A232" s="1389" t="s">
        <v>34</v>
      </c>
      <c r="B232" s="1412" t="s">
        <v>434</v>
      </c>
      <c r="C232" s="1445"/>
      <c r="D232" s="1112"/>
      <c r="E232" s="1412" t="s">
        <v>434</v>
      </c>
      <c r="F232" s="1445"/>
      <c r="G232" s="1112"/>
      <c r="H232" s="1412" t="s">
        <v>434</v>
      </c>
      <c r="I232" s="1468"/>
      <c r="J232" s="1825"/>
      <c r="K232" s="1412" t="s">
        <v>434</v>
      </c>
      <c r="L232" s="1445"/>
      <c r="M232" s="1112"/>
      <c r="N232" s="1412" t="s">
        <v>434</v>
      </c>
      <c r="O232" s="1445"/>
      <c r="P232" s="1112"/>
      <c r="Q232" s="1412" t="s">
        <v>434</v>
      </c>
      <c r="R232" s="1445"/>
      <c r="S232" s="1112"/>
      <c r="T232" s="1412" t="s">
        <v>434</v>
      </c>
      <c r="U232" s="1445"/>
      <c r="V232" s="1112"/>
      <c r="W232" s="1412" t="s">
        <v>434</v>
      </c>
      <c r="X232" s="1445"/>
    </row>
    <row r="233" spans="1:24" ht="12.75">
      <c r="A233" s="1390" t="s">
        <v>1370</v>
      </c>
      <c r="B233" s="1413" t="s">
        <v>200</v>
      </c>
      <c r="C233" s="1446"/>
      <c r="D233" s="1113"/>
      <c r="E233" s="1413" t="s">
        <v>200</v>
      </c>
      <c r="F233" s="1446"/>
      <c r="G233" s="1113"/>
      <c r="H233" s="1413" t="s">
        <v>200</v>
      </c>
      <c r="I233" s="1469"/>
      <c r="J233" s="1825"/>
      <c r="K233" s="1413" t="s">
        <v>200</v>
      </c>
      <c r="L233" s="1446"/>
      <c r="M233" s="1113"/>
      <c r="N233" s="1413" t="s">
        <v>200</v>
      </c>
      <c r="O233" s="1446"/>
      <c r="P233" s="1113"/>
      <c r="Q233" s="1413" t="s">
        <v>200</v>
      </c>
      <c r="R233" s="1446"/>
      <c r="S233" s="1113"/>
      <c r="T233" s="1413" t="s">
        <v>200</v>
      </c>
      <c r="U233" s="1446"/>
      <c r="V233" s="1113"/>
      <c r="W233" s="1413" t="s">
        <v>200</v>
      </c>
      <c r="X233" s="1446"/>
    </row>
    <row r="234" spans="1:24" ht="12.75">
      <c r="A234" s="1389" t="s">
        <v>1371</v>
      </c>
      <c r="B234" s="1412" t="s">
        <v>1399</v>
      </c>
      <c r="C234" s="1445"/>
      <c r="D234" s="1112"/>
      <c r="E234" s="1412" t="s">
        <v>1399</v>
      </c>
      <c r="F234" s="1445"/>
      <c r="G234" s="1112"/>
      <c r="H234" s="1412" t="s">
        <v>1399</v>
      </c>
      <c r="I234" s="1468"/>
      <c r="J234" s="1825"/>
      <c r="K234" s="1412" t="s">
        <v>1399</v>
      </c>
      <c r="L234" s="1445"/>
      <c r="M234" s="1112"/>
      <c r="N234" s="1412" t="s">
        <v>1399</v>
      </c>
      <c r="O234" s="1445"/>
      <c r="P234" s="1112"/>
      <c r="Q234" s="1412" t="s">
        <v>1399</v>
      </c>
      <c r="R234" s="1445"/>
      <c r="S234" s="1112"/>
      <c r="T234" s="1412" t="s">
        <v>1399</v>
      </c>
      <c r="U234" s="1445"/>
      <c r="V234" s="1112"/>
      <c r="W234" s="1412" t="s">
        <v>1399</v>
      </c>
      <c r="X234" s="1445"/>
    </row>
    <row r="235" spans="1:24" ht="12.75">
      <c r="A235" s="1390" t="s">
        <v>36</v>
      </c>
      <c r="B235" s="1390" t="s">
        <v>36</v>
      </c>
      <c r="C235" s="1445"/>
      <c r="E235" s="1390" t="s">
        <v>36</v>
      </c>
      <c r="F235" s="1445"/>
      <c r="H235" s="1390" t="s">
        <v>36</v>
      </c>
      <c r="I235" s="1468"/>
      <c r="J235" s="1827"/>
      <c r="K235" s="1390" t="s">
        <v>36</v>
      </c>
      <c r="L235" s="1445"/>
      <c r="N235" s="1390" t="s">
        <v>36</v>
      </c>
      <c r="O235" s="1445"/>
      <c r="Q235" s="1390" t="s">
        <v>36</v>
      </c>
      <c r="R235" s="1445"/>
      <c r="T235" s="1390" t="s">
        <v>36</v>
      </c>
      <c r="U235" s="1445"/>
      <c r="W235" s="1390" t="s">
        <v>36</v>
      </c>
      <c r="X235" s="1445"/>
    </row>
    <row r="236" spans="1:24" s="1115" customFormat="1" ht="13.5" thickBot="1">
      <c r="A236" s="1896" t="s">
        <v>1522</v>
      </c>
      <c r="B236" s="1896" t="s">
        <v>1522</v>
      </c>
      <c r="C236" s="1903"/>
      <c r="E236" s="1896" t="s">
        <v>1522</v>
      </c>
      <c r="F236" s="1903"/>
      <c r="H236" s="1896" t="s">
        <v>1522</v>
      </c>
      <c r="I236" s="1903"/>
      <c r="J236" s="1886"/>
      <c r="K236" s="1896" t="s">
        <v>1522</v>
      </c>
      <c r="L236" s="1903"/>
      <c r="N236" s="1896" t="s">
        <v>1522</v>
      </c>
      <c r="O236" s="1903"/>
      <c r="Q236" s="1391"/>
      <c r="R236" s="1447"/>
      <c r="T236" s="1391"/>
      <c r="U236" s="1447"/>
      <c r="W236" s="1391"/>
      <c r="X236" s="1447"/>
    </row>
    <row r="237" spans="1:28" s="1075" customFormat="1" ht="21.75" thickBot="1" thickTop="1">
      <c r="A237" s="1937" t="s">
        <v>1382</v>
      </c>
      <c r="B237" s="1925">
        <f>ROUNDDOWN((((B228+C229-IF(C235&gt;0,C235,0)-C231)/3)-C236)/IF(C237="yes",2,1),0)+IF(C235&lt;0,ROUNDDOWN(-C235/3,0),0)</f>
        <v>50</v>
      </c>
      <c r="C237" s="1898" t="s">
        <v>1525</v>
      </c>
      <c r="D237" s="1128"/>
      <c r="E237" s="1926">
        <f>ROUNDDOWN((((E228+F229-IF(F235&gt;0,F235,0)-F231)/3)-F236)/IF(F237="yes",2,1),0)+IF(F235&lt;0,ROUNDDOWN(-F235/3,0),0)</f>
        <v>16</v>
      </c>
      <c r="F237" s="1898" t="s">
        <v>1525</v>
      </c>
      <c r="G237" s="1128"/>
      <c r="H237" s="1925">
        <f>ROUNDDOWN((((H228+I229-IF(I235&gt;0,I235,0)-I231)/3)-I236)/IF(I237="yes",2,1),0)+IF(I235&lt;0,ROUNDDOWN(-I235/3,0),0)</f>
        <v>23</v>
      </c>
      <c r="I237" s="1898" t="s">
        <v>1525</v>
      </c>
      <c r="J237" s="1824"/>
      <c r="K237" s="1927">
        <f>ROUNDDOWN((((K228+L229-IF(L235&gt;0,L235,0)-L231)/3)-L236)/IF(L237="yes",2,1),0)+IF(L235&lt;0,ROUNDDOWN(-L235/3,0),0)</f>
        <v>30</v>
      </c>
      <c r="L237" s="1898" t="s">
        <v>1525</v>
      </c>
      <c r="M237" s="1128"/>
      <c r="N237" s="1928">
        <f>ROUNDDOWN((((N228+O229-IF(O235&gt;0,O235,0)-O231-40-O228)/3)-O236)/IF(O237="yes",2,1)+(40+O228)/3-O238/3-(O239/3)+IF(O235&lt;0,(-O235/3),0),0)</f>
        <v>40</v>
      </c>
      <c r="O237" s="1898" t="s">
        <v>1525</v>
      </c>
      <c r="P237" s="1128"/>
      <c r="Q237" s="1929">
        <f>ROUNDDOWN((Q228+R229-R235-R231)/3,0)/IF(R237="yes",2,1)</f>
        <v>33</v>
      </c>
      <c r="R237" s="1898" t="s">
        <v>1525</v>
      </c>
      <c r="S237" s="1127"/>
      <c r="T237" s="1930">
        <f>ROUNDDOWN((T228+U229-U235-U231)/3,0)/IF(U237="yes",2,1)</f>
        <v>20</v>
      </c>
      <c r="U237" s="1898" t="s">
        <v>1525</v>
      </c>
      <c r="V237" s="1129"/>
      <c r="W237" s="1931">
        <f>ROUNDDOWN((W228+X229-X235-X231)/3,0)</f>
        <v>6</v>
      </c>
      <c r="X237" s="1856"/>
      <c r="Y237" s="1114"/>
      <c r="Z237" s="1114"/>
      <c r="AA237" s="1076"/>
      <c r="AB237" s="1076"/>
    </row>
    <row r="238" spans="1:28" s="288" customFormat="1" ht="15" thickBot="1">
      <c r="A238" s="1392"/>
      <c r="B238" s="1077" t="s">
        <v>40</v>
      </c>
      <c r="C238" s="1448"/>
      <c r="D238" s="1111"/>
      <c r="E238" s="1077" t="s">
        <v>40</v>
      </c>
      <c r="F238" s="1448"/>
      <c r="G238" s="1111"/>
      <c r="H238" s="1089" t="s">
        <v>889</v>
      </c>
      <c r="I238" s="1470"/>
      <c r="J238" s="1825"/>
      <c r="K238" s="1092" t="s">
        <v>60</v>
      </c>
      <c r="L238" s="1448"/>
      <c r="M238" s="1895"/>
      <c r="N238" s="1430" t="s">
        <v>1523</v>
      </c>
      <c r="O238" s="1897"/>
      <c r="P238" s="1894"/>
      <c r="Q238" s="1077" t="s">
        <v>59</v>
      </c>
      <c r="R238" s="1448"/>
      <c r="S238" s="1111"/>
      <c r="T238" s="1104" t="s">
        <v>41</v>
      </c>
      <c r="U238" s="1448"/>
      <c r="V238" s="1111"/>
      <c r="W238" s="1089" t="s">
        <v>62</v>
      </c>
      <c r="X238" s="1448"/>
      <c r="Y238" s="1111"/>
      <c r="Z238" s="1111"/>
      <c r="AA238" s="1071"/>
      <c r="AB238" s="1071"/>
    </row>
    <row r="239" spans="1:28" s="6" customFormat="1" ht="15" thickBot="1">
      <c r="A239" s="1393"/>
      <c r="B239" s="1078" t="s">
        <v>1342</v>
      </c>
      <c r="C239" s="1449"/>
      <c r="D239" s="1112"/>
      <c r="E239" s="1087" t="s">
        <v>41</v>
      </c>
      <c r="F239" s="1449"/>
      <c r="G239" s="1112"/>
      <c r="H239" s="1078" t="s">
        <v>62</v>
      </c>
      <c r="I239" s="1471"/>
      <c r="J239" s="1825"/>
      <c r="K239" s="1093" t="s">
        <v>61</v>
      </c>
      <c r="L239" s="1449"/>
      <c r="M239" s="1130"/>
      <c r="N239" s="1914" t="s">
        <v>1524</v>
      </c>
      <c r="O239" s="1897"/>
      <c r="P239" s="1132"/>
      <c r="Q239" s="1087" t="s">
        <v>62</v>
      </c>
      <c r="R239" s="1449"/>
      <c r="S239" s="1112"/>
      <c r="T239" s="1105" t="s">
        <v>42</v>
      </c>
      <c r="U239" s="1449"/>
      <c r="V239" s="1112"/>
      <c r="W239" s="1078" t="s">
        <v>891</v>
      </c>
      <c r="X239" s="1449"/>
      <c r="Y239" s="1112"/>
      <c r="Z239" s="1112"/>
      <c r="AA239" s="8"/>
      <c r="AB239" s="8"/>
    </row>
    <row r="240" spans="1:28" s="6" customFormat="1" ht="14.25">
      <c r="A240" s="1393" t="s">
        <v>1383</v>
      </c>
      <c r="B240" s="1078" t="s">
        <v>1374</v>
      </c>
      <c r="C240" s="1449"/>
      <c r="D240" s="1112"/>
      <c r="E240" s="1078" t="s">
        <v>1374</v>
      </c>
      <c r="F240" s="1449"/>
      <c r="G240" s="1112"/>
      <c r="H240" s="1078" t="s">
        <v>891</v>
      </c>
      <c r="I240" s="1471"/>
      <c r="J240" s="1825"/>
      <c r="K240" s="1093" t="s">
        <v>64</v>
      </c>
      <c r="L240" s="1449"/>
      <c r="M240" s="1112"/>
      <c r="N240" s="1077" t="s">
        <v>59</v>
      </c>
      <c r="O240" s="1448"/>
      <c r="P240" s="1112"/>
      <c r="Q240" s="1087" t="s">
        <v>63</v>
      </c>
      <c r="R240" s="1449"/>
      <c r="S240" s="1112"/>
      <c r="T240" s="1105" t="s">
        <v>43</v>
      </c>
      <c r="U240" s="1449"/>
      <c r="V240" s="1112"/>
      <c r="W240" s="1078" t="s">
        <v>1378</v>
      </c>
      <c r="X240" s="1449"/>
      <c r="Y240" s="1112"/>
      <c r="Z240" s="1112"/>
      <c r="AA240" s="8"/>
      <c r="AB240" s="8"/>
    </row>
    <row r="241" spans="1:28" s="6" customFormat="1" ht="14.25">
      <c r="A241" s="1393" t="s">
        <v>1384</v>
      </c>
      <c r="B241" s="1079" t="s">
        <v>1375</v>
      </c>
      <c r="C241" s="1449"/>
      <c r="D241" s="1112"/>
      <c r="E241" s="1079" t="s">
        <v>1375</v>
      </c>
      <c r="F241" s="1449"/>
      <c r="G241" s="1112"/>
      <c r="H241" s="1079" t="s">
        <v>1375</v>
      </c>
      <c r="I241" s="1471"/>
      <c r="J241" s="1825"/>
      <c r="K241" s="1094" t="s">
        <v>1380</v>
      </c>
      <c r="L241" s="1449"/>
      <c r="M241" s="1112"/>
      <c r="N241" s="1087" t="s">
        <v>61</v>
      </c>
      <c r="O241" s="1449"/>
      <c r="P241" s="1112"/>
      <c r="Q241" s="1100" t="s">
        <v>1375</v>
      </c>
      <c r="R241" s="1449"/>
      <c r="S241" s="1112"/>
      <c r="T241" s="1088"/>
      <c r="U241" s="1109"/>
      <c r="V241" s="1112"/>
      <c r="W241" s="1088"/>
      <c r="X241" s="1109"/>
      <c r="Y241" s="1112"/>
      <c r="Z241" s="1112"/>
      <c r="AA241" s="8"/>
      <c r="AB241" s="8"/>
    </row>
    <row r="242" spans="1:28" s="6" customFormat="1" ht="14.25">
      <c r="A242" s="1393" t="s">
        <v>1385</v>
      </c>
      <c r="B242" s="1080" t="s">
        <v>44</v>
      </c>
      <c r="C242" s="1449"/>
      <c r="D242" s="1112"/>
      <c r="E242" s="1088"/>
      <c r="F242" s="1109"/>
      <c r="G242" s="1112"/>
      <c r="H242" s="1080" t="s">
        <v>50</v>
      </c>
      <c r="I242" s="1471"/>
      <c r="J242" s="1825"/>
      <c r="K242" s="1095" t="s">
        <v>1375</v>
      </c>
      <c r="L242" s="1449"/>
      <c r="M242" s="1112"/>
      <c r="N242" s="1087" t="s">
        <v>63</v>
      </c>
      <c r="O242" s="1449"/>
      <c r="P242" s="1112"/>
      <c r="Q242" s="1101" t="s">
        <v>1381</v>
      </c>
      <c r="R242" s="1488"/>
      <c r="S242" s="1112"/>
      <c r="T242" s="1088"/>
      <c r="U242" s="1109"/>
      <c r="V242" s="1112"/>
      <c r="W242" s="1088"/>
      <c r="X242" s="1109"/>
      <c r="Y242" s="1112"/>
      <c r="Z242" s="1112"/>
      <c r="AA242" s="8"/>
      <c r="AB242" s="8"/>
    </row>
    <row r="243" spans="1:28" s="6" customFormat="1" ht="14.25">
      <c r="A243" s="1393" t="s">
        <v>1386</v>
      </c>
      <c r="B243" s="1081" t="s">
        <v>46</v>
      </c>
      <c r="C243" s="1449"/>
      <c r="D243" s="1112"/>
      <c r="E243" s="1080" t="s">
        <v>47</v>
      </c>
      <c r="F243" s="1449"/>
      <c r="G243" s="1112"/>
      <c r="H243" s="1080" t="s">
        <v>48</v>
      </c>
      <c r="I243" s="1471"/>
      <c r="J243" s="1825"/>
      <c r="K243" s="1096" t="s">
        <v>69</v>
      </c>
      <c r="L243" s="1449"/>
      <c r="M243" s="1112"/>
      <c r="N243" s="1079" t="s">
        <v>1375</v>
      </c>
      <c r="O243" s="1449"/>
      <c r="P243" s="1112"/>
      <c r="Q243" s="1102" t="s">
        <v>1392</v>
      </c>
      <c r="R243" s="1488"/>
      <c r="S243" s="1112"/>
      <c r="T243" s="1088"/>
      <c r="U243" s="1109"/>
      <c r="V243" s="1112"/>
      <c r="W243" s="1088"/>
      <c r="X243" s="1109"/>
      <c r="Y243" s="1112"/>
      <c r="Z243" s="1112"/>
      <c r="AA243" s="8"/>
      <c r="AB243" s="8"/>
    </row>
    <row r="244" spans="1:28" s="6" customFormat="1" ht="14.25">
      <c r="A244" s="1393" t="s">
        <v>1387</v>
      </c>
      <c r="B244" s="1082" t="s">
        <v>49</v>
      </c>
      <c r="C244" s="1449"/>
      <c r="D244" s="1112"/>
      <c r="E244" s="1088"/>
      <c r="F244" s="1109"/>
      <c r="G244" s="1112"/>
      <c r="H244" s="1080" t="s">
        <v>45</v>
      </c>
      <c r="I244" s="1471"/>
      <c r="J244" s="1825"/>
      <c r="K244" s="1096" t="s">
        <v>66</v>
      </c>
      <c r="L244" s="1449"/>
      <c r="M244" s="1112"/>
      <c r="N244" s="1080" t="s">
        <v>66</v>
      </c>
      <c r="O244" s="1449"/>
      <c r="P244" s="1112"/>
      <c r="Q244" s="1103" t="s">
        <v>44</v>
      </c>
      <c r="R244" s="1449"/>
      <c r="S244" s="1112"/>
      <c r="T244" s="1106" t="s">
        <v>65</v>
      </c>
      <c r="U244" s="1449"/>
      <c r="V244" s="1112"/>
      <c r="W244" s="1088"/>
      <c r="X244" s="1109"/>
      <c r="Y244" s="1112"/>
      <c r="Z244" s="1112"/>
      <c r="AA244" s="8"/>
      <c r="AB244" s="8"/>
    </row>
    <row r="245" spans="1:24" ht="14.25">
      <c r="A245" s="1393" t="s">
        <v>1385</v>
      </c>
      <c r="B245" s="1080" t="s">
        <v>51</v>
      </c>
      <c r="C245" s="1449"/>
      <c r="E245" s="1088"/>
      <c r="F245" s="1109"/>
      <c r="H245" s="1083" t="s">
        <v>52</v>
      </c>
      <c r="I245" s="1471"/>
      <c r="J245" s="1827"/>
      <c r="K245" s="1096" t="s">
        <v>65</v>
      </c>
      <c r="L245" s="1449"/>
      <c r="N245" s="1080" t="s">
        <v>47</v>
      </c>
      <c r="O245" s="1449"/>
      <c r="Q245" s="1083" t="s">
        <v>52</v>
      </c>
      <c r="R245" s="1449"/>
      <c r="T245" s="1107" t="s">
        <v>52</v>
      </c>
      <c r="U245" s="1449"/>
      <c r="W245" s="1083" t="s">
        <v>67</v>
      </c>
      <c r="X245" s="1449"/>
    </row>
    <row r="246" spans="1:24" ht="14.25">
      <c r="A246" s="1393" t="s">
        <v>1388</v>
      </c>
      <c r="B246" s="1083" t="s">
        <v>52</v>
      </c>
      <c r="C246" s="1449"/>
      <c r="E246" s="1083" t="s">
        <v>52</v>
      </c>
      <c r="F246" s="1449"/>
      <c r="H246" s="1083" t="s">
        <v>53</v>
      </c>
      <c r="I246" s="1471"/>
      <c r="J246" s="1827"/>
      <c r="K246" s="1097" t="s">
        <v>52</v>
      </c>
      <c r="L246" s="1449"/>
      <c r="N246" s="1083" t="s">
        <v>52</v>
      </c>
      <c r="O246" s="1449"/>
      <c r="Q246" s="1083" t="s">
        <v>53</v>
      </c>
      <c r="R246" s="1449"/>
      <c r="T246" s="1088"/>
      <c r="U246" s="1109"/>
      <c r="W246" s="1088"/>
      <c r="X246" s="1109"/>
    </row>
    <row r="247" spans="1:24" ht="14.25">
      <c r="A247" s="1393" t="s">
        <v>1389</v>
      </c>
      <c r="B247" s="1083" t="s">
        <v>53</v>
      </c>
      <c r="C247" s="1449"/>
      <c r="E247" s="1083" t="s">
        <v>53</v>
      </c>
      <c r="F247" s="1449"/>
      <c r="H247" s="1084" t="s">
        <v>1377</v>
      </c>
      <c r="I247" s="1471"/>
      <c r="J247" s="1827"/>
      <c r="K247" s="1098" t="s">
        <v>1376</v>
      </c>
      <c r="L247" s="1449"/>
      <c r="N247" s="1083" t="s">
        <v>53</v>
      </c>
      <c r="O247" s="1449"/>
      <c r="Q247" s="1084" t="s">
        <v>1376</v>
      </c>
      <c r="R247" s="1449"/>
      <c r="T247" s="1088"/>
      <c r="U247" s="1109"/>
      <c r="W247" s="1088"/>
      <c r="X247" s="1109"/>
    </row>
    <row r="248" spans="1:26" s="6" customFormat="1" ht="14.25">
      <c r="A248" s="1393"/>
      <c r="B248" s="1084" t="s">
        <v>1376</v>
      </c>
      <c r="C248" s="1449"/>
      <c r="D248" s="1116"/>
      <c r="E248" s="1084" t="s">
        <v>1345</v>
      </c>
      <c r="F248" s="1449"/>
      <c r="G248" s="1116"/>
      <c r="H248" s="1090" t="s">
        <v>55</v>
      </c>
      <c r="I248" s="1471"/>
      <c r="J248" s="1826"/>
      <c r="K248" s="1099" t="s">
        <v>55</v>
      </c>
      <c r="L248" s="1449"/>
      <c r="M248" s="1116"/>
      <c r="N248" s="1084" t="s">
        <v>1376</v>
      </c>
      <c r="O248" s="1449"/>
      <c r="P248" s="1116"/>
      <c r="Q248" s="1090" t="s">
        <v>55</v>
      </c>
      <c r="R248" s="1449"/>
      <c r="S248" s="1116"/>
      <c r="T248" s="1088"/>
      <c r="U248" s="1109"/>
      <c r="V248" s="1116"/>
      <c r="W248" s="1090" t="s">
        <v>55</v>
      </c>
      <c r="X248" s="1449"/>
      <c r="Y248" s="1116"/>
      <c r="Z248" s="1116"/>
    </row>
    <row r="249" spans="1:24" ht="14.25">
      <c r="A249" s="1393"/>
      <c r="B249" s="1085" t="s">
        <v>55</v>
      </c>
      <c r="C249" s="1449"/>
      <c r="E249" s="1088"/>
      <c r="F249" s="1109"/>
      <c r="H249" s="1091" t="s">
        <v>1379</v>
      </c>
      <c r="I249" s="1471"/>
      <c r="J249" s="1827"/>
      <c r="K249" s="1099" t="s">
        <v>73</v>
      </c>
      <c r="L249" s="1449"/>
      <c r="N249" s="1090" t="s">
        <v>55</v>
      </c>
      <c r="O249" s="1449"/>
      <c r="Q249" s="1091" t="s">
        <v>1379</v>
      </c>
      <c r="R249" s="1449"/>
      <c r="T249" s="1088"/>
      <c r="U249" s="1109"/>
      <c r="W249" s="1088"/>
      <c r="X249" s="1109"/>
    </row>
    <row r="250" spans="1:26" s="6" customFormat="1" ht="14.25">
      <c r="A250" s="1393"/>
      <c r="B250" s="1091" t="s">
        <v>1393</v>
      </c>
      <c r="C250" s="1449"/>
      <c r="D250" s="1116"/>
      <c r="E250" s="1088"/>
      <c r="F250" s="1109"/>
      <c r="G250" s="1116"/>
      <c r="H250" s="1091" t="s">
        <v>1393</v>
      </c>
      <c r="I250" s="1471"/>
      <c r="J250" s="1826"/>
      <c r="K250" s="1091" t="s">
        <v>1393</v>
      </c>
      <c r="L250" s="1449"/>
      <c r="M250" s="1116"/>
      <c r="N250" s="1091" t="s">
        <v>1393</v>
      </c>
      <c r="O250" s="1449"/>
      <c r="P250" s="1116"/>
      <c r="Q250" s="1091" t="s">
        <v>1393</v>
      </c>
      <c r="R250" s="1449"/>
      <c r="S250" s="1116"/>
      <c r="T250" s="1088"/>
      <c r="U250" s="1109"/>
      <c r="V250" s="1116"/>
      <c r="W250" s="1088"/>
      <c r="X250" s="1109"/>
      <c r="Y250" s="1116"/>
      <c r="Z250" s="1116"/>
    </row>
    <row r="251" spans="1:24" ht="15">
      <c r="A251" s="1938" t="s">
        <v>68</v>
      </c>
      <c r="B251" s="1119">
        <f>Germany!AH12+Germany!AI12</f>
        <v>0</v>
      </c>
      <c r="C251" s="1450"/>
      <c r="E251" s="1119">
        <f>Italy!Y12+Italy!Z12</f>
        <v>0</v>
      </c>
      <c r="F251" s="1450"/>
      <c r="H251" s="1119">
        <f>Japan!AT14+Japan!AU14</f>
        <v>0</v>
      </c>
      <c r="I251" s="1472"/>
      <c r="J251" s="1827"/>
      <c r="K251" s="1120" t="s">
        <v>68</v>
      </c>
      <c r="L251" s="1449"/>
      <c r="N251" s="1119">
        <f>Britain!AK14+Britain!AL14</f>
        <v>0</v>
      </c>
      <c r="O251" s="1450"/>
      <c r="Q251" s="1119">
        <f>USANavy!W12+USANavy!X12+USANavy!AK12+USANavy!AL12</f>
        <v>2</v>
      </c>
      <c r="R251" s="1450"/>
      <c r="T251" s="1122" t="s">
        <v>68</v>
      </c>
      <c r="U251" s="1449"/>
      <c r="W251" s="1121"/>
      <c r="X251" s="1109"/>
    </row>
    <row r="252" spans="1:24" ht="20.25">
      <c r="A252" s="1933" t="s">
        <v>1369</v>
      </c>
      <c r="B252" s="1934">
        <f>C238*3+C239*2+C240*1+C241*3+C242*10+C243*8+C245*4+C246*3+C247+C248*3+C249*2+C244*6+C250*5+B251*3</f>
        <v>0</v>
      </c>
      <c r="C252" s="1451"/>
      <c r="E252" s="1934">
        <f>F238*3+F239*2+F240*1+F241*3+F243*4+F246*3+F247+F248*3+E251*3</f>
        <v>0</v>
      </c>
      <c r="F252" s="1450"/>
      <c r="H252" s="1934">
        <f>I238*3+I239*2+I240+I241*3+I242*6+I243*4+I244*2+I245*3+I246+I247*3+I248*2+I249*10+I250*5+H251*3</f>
        <v>0</v>
      </c>
      <c r="I252" s="1472"/>
      <c r="J252" s="1886"/>
      <c r="K252" s="1934">
        <f>L238*3+L239*2+L240+L242*3+L243*10+L244*8+L245*6+L246*3+L241+L247*3+L248*2+L250*5+L251*3</f>
        <v>0</v>
      </c>
      <c r="L252" s="1450"/>
      <c r="N252" s="1934">
        <f>O240*3+O241*2+O242*1+O243*3+O244*8+O245*4+O246*3+O247+O248*3+O249*2+O250*5+N251*3-R243*3-R242</f>
        <v>0</v>
      </c>
      <c r="O252" s="1450"/>
      <c r="Q252" s="1934">
        <f>R238*3+R239*2+R240+R241*3+R242+R243*3+R244*10+R245*3+R246+R247*3+R248*2+R249*10+R250*5+Q251*3</f>
        <v>6</v>
      </c>
      <c r="R252" s="1450"/>
      <c r="T252" s="1932">
        <f>U238*2+U239+U240+U244*6+U245*3+U251*3</f>
        <v>0</v>
      </c>
      <c r="U252" s="1450"/>
      <c r="W252" s="1934">
        <f>X238*2+X239+X240+X245*3+X248*2</f>
        <v>0</v>
      </c>
      <c r="X252" s="1450"/>
    </row>
    <row r="253" spans="1:24" ht="12.75">
      <c r="A253" s="1391"/>
      <c r="B253" s="1857">
        <f>IF(B252&gt;B237,"UCL Error","")</f>
      </c>
      <c r="C253" s="1447"/>
      <c r="E253" s="1857">
        <f>IF(E252&gt;E237,"UCL Error","")</f>
      </c>
      <c r="F253" s="1447"/>
      <c r="H253" s="1857">
        <f>IF(H252&gt;H237,"UCL Error","")</f>
      </c>
      <c r="I253" s="1447"/>
      <c r="J253" s="1827"/>
      <c r="K253" s="1857">
        <f>IF(K252&gt;K237,"UCL Error","")</f>
      </c>
      <c r="L253" s="1447"/>
      <c r="N253" s="1857">
        <f>IF(N252&gt;N237,"UCL Error","")</f>
      </c>
      <c r="O253" s="1447"/>
      <c r="Q253" s="1857">
        <f>IF(Q252&gt;Q237,"UCL Error","")</f>
      </c>
      <c r="R253" s="1447"/>
      <c r="T253" s="1857">
        <f>IF(T252&gt;T237,"UCL Error","")</f>
      </c>
      <c r="U253" s="1447"/>
      <c r="W253" s="1857">
        <f>IF(W252&gt;W237,"UCL Error","")</f>
      </c>
      <c r="X253" s="1447"/>
    </row>
    <row r="254" spans="1:24" ht="15.75">
      <c r="A254" s="1394" t="s">
        <v>1390</v>
      </c>
      <c r="B254" s="1414">
        <f>B252+C233+C234+C232+C235</f>
        <v>0</v>
      </c>
      <c r="C254" s="1447"/>
      <c r="E254" s="1414">
        <f>E252+F233+F234+F232+F235</f>
        <v>0</v>
      </c>
      <c r="F254" s="1447"/>
      <c r="H254" s="1414">
        <f>H252+I233+I234+I232+I235</f>
        <v>0</v>
      </c>
      <c r="I254" s="1447"/>
      <c r="J254" s="1828"/>
      <c r="K254" s="1414">
        <f>K252+L233+L234+L232+L235</f>
        <v>0</v>
      </c>
      <c r="L254" s="1447"/>
      <c r="N254" s="1414">
        <f>N252+O233+O234+O232+O235</f>
        <v>0</v>
      </c>
      <c r="O254" s="1447"/>
      <c r="Q254" s="1414">
        <f>Q252+R233+R234+R232+R235</f>
        <v>6</v>
      </c>
      <c r="R254" s="1447"/>
      <c r="T254" s="1414">
        <f>T252+U233+U234+U232+U235</f>
        <v>0</v>
      </c>
      <c r="U254" s="1447"/>
      <c r="W254" s="1414">
        <f>W252+X233+X234+X232+X235</f>
        <v>0</v>
      </c>
      <c r="X254" s="1447"/>
    </row>
    <row r="255" spans="1:24" ht="13.5" thickBot="1">
      <c r="A255" s="1395" t="s">
        <v>35</v>
      </c>
      <c r="B255" s="1395" t="s">
        <v>55</v>
      </c>
      <c r="C255" s="1445"/>
      <c r="E255" s="1395" t="s">
        <v>55</v>
      </c>
      <c r="F255" s="1445"/>
      <c r="H255" s="1395" t="s">
        <v>55</v>
      </c>
      <c r="I255" s="1468"/>
      <c r="J255" s="1827"/>
      <c r="K255" s="1395" t="s">
        <v>55</v>
      </c>
      <c r="L255" s="1445"/>
      <c r="N255" s="1395" t="s">
        <v>55</v>
      </c>
      <c r="O255" s="1445"/>
      <c r="Q255" s="1395" t="s">
        <v>55</v>
      </c>
      <c r="R255" s="1445"/>
      <c r="T255" s="1881"/>
      <c r="U255" s="1882"/>
      <c r="W255" s="1878"/>
      <c r="X255" s="1879"/>
    </row>
    <row r="256" spans="1:24" ht="19.5" thickBot="1" thickTop="1">
      <c r="A256" s="1403" t="s">
        <v>1416</v>
      </c>
      <c r="B256" s="1408">
        <f>B227+C229+C230-B254-C255-C231</f>
        <v>41</v>
      </c>
      <c r="C256" s="1441"/>
      <c r="D256" s="1128"/>
      <c r="E256" s="1417">
        <f>E227+F229+F230-E254-F255-F231</f>
        <v>41</v>
      </c>
      <c r="F256" s="1461"/>
      <c r="G256" s="1128"/>
      <c r="H256" s="1419">
        <f>H227+I229+I230-H254-I255-I231</f>
        <v>41</v>
      </c>
      <c r="I256" s="1465"/>
      <c r="J256" s="1824"/>
      <c r="K256" s="1422">
        <f>K227+L229+L230-K254-L255-L231</f>
        <v>41</v>
      </c>
      <c r="L256" s="1477"/>
      <c r="M256" s="1128"/>
      <c r="N256" s="1902">
        <f>N227+O229+O230-O231-O236-O238-O239-N254-O255</f>
        <v>41</v>
      </c>
      <c r="O256" s="1483"/>
      <c r="P256" s="1128"/>
      <c r="Q256" s="1433">
        <f>Q227+R229+R230-Q254-R255-R231</f>
        <v>29</v>
      </c>
      <c r="R256" s="1487"/>
      <c r="S256" s="1127"/>
      <c r="T256" s="1438">
        <f>T227+U229+U230-T254-U255-U231</f>
        <v>41</v>
      </c>
      <c r="U256" s="1492"/>
      <c r="V256" s="1129"/>
      <c r="W256" s="1435">
        <f>W227+X229+X230-W254-X255-X231</f>
        <v>41</v>
      </c>
      <c r="X256" s="1490"/>
    </row>
    <row r="257" spans="1:24" ht="30">
      <c r="A257" s="1913" t="s">
        <v>1402</v>
      </c>
      <c r="B257" s="1404"/>
      <c r="C257" s="1457"/>
      <c r="D257" s="1149"/>
      <c r="E257" s="1404"/>
      <c r="F257" s="1457"/>
      <c r="G257" s="1149"/>
      <c r="H257" s="1404"/>
      <c r="I257" s="1457"/>
      <c r="J257" s="1149"/>
      <c r="K257" s="1404"/>
      <c r="L257" s="1457"/>
      <c r="M257" s="1149"/>
      <c r="N257" s="1404"/>
      <c r="O257" s="1457"/>
      <c r="P257" s="1149"/>
      <c r="Q257" s="1404"/>
      <c r="R257" s="1457"/>
      <c r="S257" s="1149"/>
      <c r="T257" s="1404"/>
      <c r="U257" s="1457"/>
      <c r="V257" s="1149"/>
      <c r="W257" s="1404"/>
      <c r="X257" s="1457"/>
    </row>
    <row r="258" spans="1:24" ht="45.75" thickBot="1">
      <c r="A258" s="1383"/>
      <c r="B258" s="1383"/>
      <c r="C258" s="1440"/>
      <c r="D258" s="1141"/>
      <c r="E258" s="1383"/>
      <c r="F258" s="1440"/>
      <c r="G258" s="1141"/>
      <c r="H258" s="1383"/>
      <c r="I258" s="1440"/>
      <c r="J258" s="1137"/>
      <c r="K258" s="1427" t="s">
        <v>1417</v>
      </c>
      <c r="L258" s="1440"/>
      <c r="M258" s="1141"/>
      <c r="N258" s="1383"/>
      <c r="O258" s="1440"/>
      <c r="P258" s="1141"/>
      <c r="Q258" s="1383"/>
      <c r="R258" s="1440"/>
      <c r="S258" s="1141"/>
      <c r="T258" s="1383"/>
      <c r="U258" s="1440"/>
      <c r="V258" s="1141"/>
      <c r="W258" s="1383"/>
      <c r="X258" s="1440"/>
    </row>
    <row r="259" spans="1:24" ht="19.5" thickBot="1" thickTop="1">
      <c r="A259" s="1384" t="s">
        <v>1418</v>
      </c>
      <c r="B259" s="1408">
        <f>B256</f>
        <v>41</v>
      </c>
      <c r="C259" s="1441"/>
      <c r="D259" s="1128"/>
      <c r="E259" s="1417">
        <f>E256</f>
        <v>41</v>
      </c>
      <c r="F259" s="1461"/>
      <c r="G259" s="1128"/>
      <c r="H259" s="1419">
        <f>H256</f>
        <v>41</v>
      </c>
      <c r="I259" s="1465"/>
      <c r="J259" s="1824"/>
      <c r="K259" s="1422">
        <f>K256</f>
        <v>41</v>
      </c>
      <c r="L259" s="1477"/>
      <c r="M259" s="1128"/>
      <c r="N259" s="1429">
        <f>N256</f>
        <v>41</v>
      </c>
      <c r="O259" s="1483"/>
      <c r="P259" s="1128"/>
      <c r="Q259" s="1433">
        <f>Q256</f>
        <v>29</v>
      </c>
      <c r="R259" s="1487"/>
      <c r="S259" s="1127"/>
      <c r="T259" s="1438">
        <f>T256</f>
        <v>41</v>
      </c>
      <c r="U259" s="1492"/>
      <c r="V259" s="1129"/>
      <c r="W259" s="1435">
        <f>W256</f>
        <v>41</v>
      </c>
      <c r="X259" s="1490"/>
    </row>
    <row r="260" spans="1:24" ht="14.25">
      <c r="A260" s="1385" t="s">
        <v>1354</v>
      </c>
      <c r="B260" s="1133">
        <f>B228+C229</f>
        <v>150</v>
      </c>
      <c r="C260" s="1442"/>
      <c r="D260" s="1132"/>
      <c r="E260" s="1086">
        <f>E228+F229</f>
        <v>50</v>
      </c>
      <c r="F260" s="1462"/>
      <c r="G260" s="1112"/>
      <c r="H260" s="1123">
        <f>H228+I229</f>
        <v>70</v>
      </c>
      <c r="I260" s="1466"/>
      <c r="J260" s="1825"/>
      <c r="K260" s="1124">
        <f>K228+L229</f>
        <v>90</v>
      </c>
      <c r="L260" s="1462"/>
      <c r="M260" s="1112"/>
      <c r="N260" s="1125">
        <f>N228+O229</f>
        <v>120</v>
      </c>
      <c r="O260" s="1494"/>
      <c r="P260" s="1112"/>
      <c r="Q260" s="1126">
        <f>Q228+R229</f>
        <v>100</v>
      </c>
      <c r="R260" s="1462"/>
      <c r="S260" s="1112"/>
      <c r="T260" s="1134">
        <f>T228+U229</f>
        <v>60</v>
      </c>
      <c r="U260" s="1493"/>
      <c r="V260" s="1130"/>
      <c r="W260" s="1131">
        <f>W228+X229</f>
        <v>20</v>
      </c>
      <c r="X260" s="1450"/>
    </row>
    <row r="261" spans="1:24" ht="12.75">
      <c r="A261" s="1386" t="s">
        <v>32</v>
      </c>
      <c r="B261" s="1409" t="s">
        <v>1397</v>
      </c>
      <c r="C261" s="1443"/>
      <c r="D261" s="1132"/>
      <c r="E261" s="1409" t="s">
        <v>1397</v>
      </c>
      <c r="F261" s="1463"/>
      <c r="G261" s="1112"/>
      <c r="H261" s="1409" t="s">
        <v>1397</v>
      </c>
      <c r="I261" s="1467"/>
      <c r="J261" s="1825"/>
      <c r="K261" s="1409" t="s">
        <v>1397</v>
      </c>
      <c r="L261" s="1463"/>
      <c r="M261" s="1112"/>
      <c r="N261" s="1409" t="s">
        <v>1397</v>
      </c>
      <c r="O261" s="1463"/>
      <c r="P261" s="1112"/>
      <c r="Q261" s="1409" t="s">
        <v>1397</v>
      </c>
      <c r="R261" s="1463"/>
      <c r="S261" s="1112"/>
      <c r="T261" s="1409" t="s">
        <v>1397</v>
      </c>
      <c r="U261" s="1463"/>
      <c r="V261" s="1112"/>
      <c r="W261" s="1409" t="s">
        <v>1397</v>
      </c>
      <c r="X261" s="1463"/>
    </row>
    <row r="262" spans="1:24" ht="12.75">
      <c r="A262" s="1387" t="s">
        <v>33</v>
      </c>
      <c r="B262" s="1410" t="s">
        <v>1398</v>
      </c>
      <c r="C262" s="1444"/>
      <c r="D262" s="1112"/>
      <c r="E262" s="1410" t="s">
        <v>1398</v>
      </c>
      <c r="F262" s="1463"/>
      <c r="G262" s="1112"/>
      <c r="H262" s="1410" t="s">
        <v>1398</v>
      </c>
      <c r="I262" s="1467"/>
      <c r="J262" s="1825"/>
      <c r="K262" s="1410" t="s">
        <v>1398</v>
      </c>
      <c r="L262" s="1463"/>
      <c r="M262" s="1112"/>
      <c r="N262" s="1410" t="s">
        <v>1398</v>
      </c>
      <c r="O262" s="1463"/>
      <c r="P262" s="1112"/>
      <c r="Q262" s="1410" t="s">
        <v>1398</v>
      </c>
      <c r="R262" s="1463"/>
      <c r="S262" s="1112"/>
      <c r="T262" s="1410" t="s">
        <v>1398</v>
      </c>
      <c r="U262" s="1463"/>
      <c r="V262" s="1112"/>
      <c r="W262" s="1410" t="s">
        <v>1398</v>
      </c>
      <c r="X262" s="1463"/>
    </row>
    <row r="263" spans="1:24" ht="12.75">
      <c r="A263" s="1388" t="s">
        <v>37</v>
      </c>
      <c r="B263" s="1411" t="s">
        <v>37</v>
      </c>
      <c r="C263" s="1445"/>
      <c r="D263" s="1117"/>
      <c r="E263" s="1411" t="s">
        <v>37</v>
      </c>
      <c r="F263" s="1445"/>
      <c r="G263" s="1117"/>
      <c r="H263" s="1411" t="s">
        <v>37</v>
      </c>
      <c r="I263" s="1468"/>
      <c r="J263" s="1826"/>
      <c r="K263" s="1411" t="s">
        <v>37</v>
      </c>
      <c r="L263" s="1445"/>
      <c r="M263" s="1117"/>
      <c r="N263" s="1411" t="s">
        <v>1400</v>
      </c>
      <c r="O263" s="1445"/>
      <c r="P263" s="1117"/>
      <c r="Q263" s="1411" t="s">
        <v>37</v>
      </c>
      <c r="R263" s="1445"/>
      <c r="S263" s="1117"/>
      <c r="T263" s="1411" t="s">
        <v>37</v>
      </c>
      <c r="U263" s="1445"/>
      <c r="V263" s="1117"/>
      <c r="W263" s="1411" t="s">
        <v>37</v>
      </c>
      <c r="X263" s="1445"/>
    </row>
    <row r="264" spans="1:24" ht="12.75">
      <c r="A264" s="1389" t="s">
        <v>34</v>
      </c>
      <c r="B264" s="1412" t="s">
        <v>434</v>
      </c>
      <c r="C264" s="1445"/>
      <c r="D264" s="1112"/>
      <c r="E264" s="1412" t="s">
        <v>434</v>
      </c>
      <c r="F264" s="1445"/>
      <c r="G264" s="1112"/>
      <c r="H264" s="1412" t="s">
        <v>434</v>
      </c>
      <c r="I264" s="1468"/>
      <c r="J264" s="1825"/>
      <c r="K264" s="1412" t="s">
        <v>434</v>
      </c>
      <c r="L264" s="1445"/>
      <c r="M264" s="1112"/>
      <c r="N264" s="1412" t="s">
        <v>434</v>
      </c>
      <c r="O264" s="1445"/>
      <c r="P264" s="1112"/>
      <c r="Q264" s="1412" t="s">
        <v>434</v>
      </c>
      <c r="R264" s="1445"/>
      <c r="S264" s="1112"/>
      <c r="T264" s="1412" t="s">
        <v>434</v>
      </c>
      <c r="U264" s="1445"/>
      <c r="V264" s="1112"/>
      <c r="W264" s="1412" t="s">
        <v>434</v>
      </c>
      <c r="X264" s="1445"/>
    </row>
    <row r="265" spans="1:24" ht="12.75">
      <c r="A265" s="1390" t="s">
        <v>1370</v>
      </c>
      <c r="B265" s="1413" t="s">
        <v>200</v>
      </c>
      <c r="C265" s="1446"/>
      <c r="D265" s="1113"/>
      <c r="E265" s="1413" t="s">
        <v>200</v>
      </c>
      <c r="F265" s="1446"/>
      <c r="G265" s="1113"/>
      <c r="H265" s="1413" t="s">
        <v>200</v>
      </c>
      <c r="I265" s="1469"/>
      <c r="J265" s="1825"/>
      <c r="K265" s="1413" t="s">
        <v>200</v>
      </c>
      <c r="L265" s="1446"/>
      <c r="M265" s="1113"/>
      <c r="N265" s="1413" t="s">
        <v>200</v>
      </c>
      <c r="O265" s="1446"/>
      <c r="P265" s="1113"/>
      <c r="Q265" s="1413" t="s">
        <v>200</v>
      </c>
      <c r="R265" s="1446"/>
      <c r="S265" s="1113"/>
      <c r="T265" s="1413" t="s">
        <v>200</v>
      </c>
      <c r="U265" s="1446"/>
      <c r="V265" s="1113"/>
      <c r="W265" s="1413" t="s">
        <v>200</v>
      </c>
      <c r="X265" s="1446"/>
    </row>
    <row r="266" spans="1:24" ht="12.75">
      <c r="A266" s="1389" t="s">
        <v>1371</v>
      </c>
      <c r="B266" s="1412" t="s">
        <v>1399</v>
      </c>
      <c r="C266" s="1445"/>
      <c r="D266" s="1112"/>
      <c r="E266" s="1412" t="s">
        <v>1399</v>
      </c>
      <c r="F266" s="1445"/>
      <c r="G266" s="1112"/>
      <c r="H266" s="1412" t="s">
        <v>1399</v>
      </c>
      <c r="I266" s="1468"/>
      <c r="J266" s="1825"/>
      <c r="K266" s="1412" t="s">
        <v>1399</v>
      </c>
      <c r="L266" s="1445"/>
      <c r="M266" s="1112"/>
      <c r="N266" s="1412" t="s">
        <v>1399</v>
      </c>
      <c r="O266" s="1445"/>
      <c r="P266" s="1112"/>
      <c r="Q266" s="1412" t="s">
        <v>1399</v>
      </c>
      <c r="R266" s="1445"/>
      <c r="S266" s="1112"/>
      <c r="T266" s="1412" t="s">
        <v>1399</v>
      </c>
      <c r="U266" s="1445"/>
      <c r="V266" s="1112"/>
      <c r="W266" s="1412" t="s">
        <v>1399</v>
      </c>
      <c r="X266" s="1445"/>
    </row>
    <row r="267" spans="1:24" ht="12.75">
      <c r="A267" s="1390" t="s">
        <v>36</v>
      </c>
      <c r="B267" s="1390" t="s">
        <v>36</v>
      </c>
      <c r="C267" s="1445"/>
      <c r="E267" s="1390" t="s">
        <v>36</v>
      </c>
      <c r="F267" s="1445"/>
      <c r="H267" s="1390" t="s">
        <v>36</v>
      </c>
      <c r="I267" s="1468"/>
      <c r="J267" s="1827"/>
      <c r="K267" s="1390" t="s">
        <v>36</v>
      </c>
      <c r="L267" s="1445"/>
      <c r="N267" s="1390" t="s">
        <v>36</v>
      </c>
      <c r="O267" s="1445"/>
      <c r="Q267" s="1390" t="s">
        <v>36</v>
      </c>
      <c r="R267" s="1445"/>
      <c r="T267" s="1390" t="s">
        <v>36</v>
      </c>
      <c r="U267" s="1445"/>
      <c r="W267" s="1390" t="s">
        <v>36</v>
      </c>
      <c r="X267" s="1445"/>
    </row>
    <row r="268" spans="1:24" s="1115" customFormat="1" ht="13.5" thickBot="1">
      <c r="A268" s="1896" t="s">
        <v>1522</v>
      </c>
      <c r="B268" s="1896" t="s">
        <v>1522</v>
      </c>
      <c r="C268" s="1903"/>
      <c r="E268" s="1896" t="s">
        <v>1522</v>
      </c>
      <c r="F268" s="1903"/>
      <c r="H268" s="1896" t="s">
        <v>1522</v>
      </c>
      <c r="I268" s="1903"/>
      <c r="J268" s="1886"/>
      <c r="K268" s="1896" t="s">
        <v>1522</v>
      </c>
      <c r="L268" s="1903"/>
      <c r="N268" s="1896" t="s">
        <v>1522</v>
      </c>
      <c r="O268" s="1903"/>
      <c r="Q268" s="1391"/>
      <c r="R268" s="1447"/>
      <c r="T268" s="1391"/>
      <c r="U268" s="1447"/>
      <c r="W268" s="1391"/>
      <c r="X268" s="1447"/>
    </row>
    <row r="269" spans="1:28" s="1075" customFormat="1" ht="21.75" thickBot="1" thickTop="1">
      <c r="A269" s="1937" t="s">
        <v>1382</v>
      </c>
      <c r="B269" s="1925">
        <f>ROUNDDOWN((((B260+C261-IF(C267&gt;0,C267,0)-C263)/3)-C268)/IF(C269="yes",2,1),0)+IF(C267&lt;0,ROUNDDOWN(-C267/3,0),0)</f>
        <v>50</v>
      </c>
      <c r="C269" s="1898" t="s">
        <v>1525</v>
      </c>
      <c r="D269" s="1128"/>
      <c r="E269" s="1926">
        <f>ROUNDDOWN((((E260+F261-IF(F267&gt;0,F267,0)-F263)/3)-F268)/IF(F269="yes",2,1),0)+IF(F267&lt;0,ROUNDDOWN(-F267/3,0),0)</f>
        <v>16</v>
      </c>
      <c r="F269" s="1898" t="s">
        <v>1525</v>
      </c>
      <c r="G269" s="1128"/>
      <c r="H269" s="1925">
        <f>ROUNDDOWN((((H260+I261-IF(I267&gt;0,I267,0)-I263)/3)-I268)/IF(I269="yes",2,1),0)+IF(I267&lt;0,ROUNDDOWN(-I267/3,0),0)</f>
        <v>23</v>
      </c>
      <c r="I269" s="1898" t="s">
        <v>1525</v>
      </c>
      <c r="J269" s="1824"/>
      <c r="K269" s="1927">
        <f>ROUNDDOWN((((K260+L261-IF(L267&gt;0,L267,0)-L263)/3)-L268)/IF(L269="yes",2,1),0)+IF(L267&lt;0,ROUNDDOWN(-L267/3,0),0)</f>
        <v>30</v>
      </c>
      <c r="L269" s="1898" t="s">
        <v>1525</v>
      </c>
      <c r="M269" s="1128"/>
      <c r="N269" s="1928">
        <f>ROUNDDOWN((((N260+O261-IF(O267&gt;0,O267,0)-O263-40-O260)/3)-O268)/IF(O269="yes",2,1)+(40+O260)/3-O270/3-(O271/3)+IF(O267&lt;0,(-O267/3),0),0)</f>
        <v>40</v>
      </c>
      <c r="O269" s="1898" t="s">
        <v>1525</v>
      </c>
      <c r="P269" s="1128"/>
      <c r="Q269" s="1929">
        <f>ROUNDDOWN((Q260+R261-R267-R263)/3,0)/IF(R269="yes",2,1)</f>
        <v>33</v>
      </c>
      <c r="R269" s="1898" t="s">
        <v>1525</v>
      </c>
      <c r="S269" s="1127"/>
      <c r="T269" s="1930">
        <f>ROUNDDOWN((T260+U261-U267-U263)/3,0)/IF(U269="yes",2,1)</f>
        <v>20</v>
      </c>
      <c r="U269" s="1898" t="s">
        <v>1525</v>
      </c>
      <c r="V269" s="1129"/>
      <c r="W269" s="1931">
        <f>ROUNDDOWN((W260+X261-X267-X263)/3,0)</f>
        <v>6</v>
      </c>
      <c r="X269" s="1856"/>
      <c r="Y269" s="1114"/>
      <c r="Z269" s="1114"/>
      <c r="AA269" s="1076"/>
      <c r="AB269" s="1076"/>
    </row>
    <row r="270" spans="1:28" s="288" customFormat="1" ht="15" thickBot="1">
      <c r="A270" s="1392"/>
      <c r="B270" s="1077" t="s">
        <v>40</v>
      </c>
      <c r="C270" s="1448"/>
      <c r="D270" s="1111"/>
      <c r="E270" s="1077" t="s">
        <v>40</v>
      </c>
      <c r="F270" s="1448"/>
      <c r="G270" s="1111"/>
      <c r="H270" s="1089" t="s">
        <v>889</v>
      </c>
      <c r="I270" s="1470"/>
      <c r="J270" s="1825"/>
      <c r="K270" s="1092" t="s">
        <v>60</v>
      </c>
      <c r="L270" s="1448"/>
      <c r="M270" s="1895"/>
      <c r="N270" s="1430" t="s">
        <v>1523</v>
      </c>
      <c r="O270" s="1897"/>
      <c r="P270" s="1894"/>
      <c r="Q270" s="1077" t="s">
        <v>59</v>
      </c>
      <c r="R270" s="1448"/>
      <c r="S270" s="1111"/>
      <c r="T270" s="1104" t="s">
        <v>41</v>
      </c>
      <c r="U270" s="1448"/>
      <c r="V270" s="1111"/>
      <c r="W270" s="1089" t="s">
        <v>62</v>
      </c>
      <c r="X270" s="1448"/>
      <c r="Y270" s="1111"/>
      <c r="Z270" s="1111"/>
      <c r="AA270" s="1071"/>
      <c r="AB270" s="1071"/>
    </row>
    <row r="271" spans="1:28" s="6" customFormat="1" ht="15" thickBot="1">
      <c r="A271" s="1393"/>
      <c r="B271" s="1078" t="s">
        <v>1342</v>
      </c>
      <c r="C271" s="1449"/>
      <c r="D271" s="1112"/>
      <c r="E271" s="1087" t="s">
        <v>41</v>
      </c>
      <c r="F271" s="1449"/>
      <c r="G271" s="1112"/>
      <c r="H271" s="1078" t="s">
        <v>62</v>
      </c>
      <c r="I271" s="1471"/>
      <c r="J271" s="1825"/>
      <c r="K271" s="1093" t="s">
        <v>61</v>
      </c>
      <c r="L271" s="1449"/>
      <c r="M271" s="1130"/>
      <c r="N271" s="1914" t="s">
        <v>1524</v>
      </c>
      <c r="O271" s="1897"/>
      <c r="P271" s="1132"/>
      <c r="Q271" s="1087" t="s">
        <v>62</v>
      </c>
      <c r="R271" s="1449"/>
      <c r="S271" s="1112"/>
      <c r="T271" s="1105" t="s">
        <v>42</v>
      </c>
      <c r="U271" s="1449"/>
      <c r="V271" s="1112"/>
      <c r="W271" s="1078" t="s">
        <v>891</v>
      </c>
      <c r="X271" s="1449"/>
      <c r="Y271" s="1112"/>
      <c r="Z271" s="1112"/>
      <c r="AA271" s="8"/>
      <c r="AB271" s="8"/>
    </row>
    <row r="272" spans="1:28" s="6" customFormat="1" ht="14.25">
      <c r="A272" s="1393" t="s">
        <v>1383</v>
      </c>
      <c r="B272" s="1078" t="s">
        <v>1374</v>
      </c>
      <c r="C272" s="1449"/>
      <c r="D272" s="1112"/>
      <c r="E272" s="1078" t="s">
        <v>1374</v>
      </c>
      <c r="F272" s="1449"/>
      <c r="G272" s="1112"/>
      <c r="H272" s="1078" t="s">
        <v>891</v>
      </c>
      <c r="I272" s="1471"/>
      <c r="J272" s="1825"/>
      <c r="K272" s="1093" t="s">
        <v>64</v>
      </c>
      <c r="L272" s="1449"/>
      <c r="M272" s="1112"/>
      <c r="N272" s="1077" t="s">
        <v>59</v>
      </c>
      <c r="O272" s="1448"/>
      <c r="P272" s="1112"/>
      <c r="Q272" s="1087" t="s">
        <v>63</v>
      </c>
      <c r="R272" s="1449"/>
      <c r="S272" s="1112"/>
      <c r="T272" s="1105" t="s">
        <v>43</v>
      </c>
      <c r="U272" s="1449"/>
      <c r="V272" s="1112"/>
      <c r="W272" s="1078" t="s">
        <v>1378</v>
      </c>
      <c r="X272" s="1449"/>
      <c r="Y272" s="1112"/>
      <c r="Z272" s="1112"/>
      <c r="AA272" s="8"/>
      <c r="AB272" s="8"/>
    </row>
    <row r="273" spans="1:28" s="6" customFormat="1" ht="14.25">
      <c r="A273" s="1393" t="s">
        <v>1384</v>
      </c>
      <c r="B273" s="1079" t="s">
        <v>1375</v>
      </c>
      <c r="C273" s="1449"/>
      <c r="D273" s="1112"/>
      <c r="E273" s="1079" t="s">
        <v>1375</v>
      </c>
      <c r="F273" s="1449"/>
      <c r="G273" s="1112"/>
      <c r="H273" s="1079" t="s">
        <v>1375</v>
      </c>
      <c r="I273" s="1471"/>
      <c r="J273" s="1825"/>
      <c r="K273" s="1094" t="s">
        <v>1380</v>
      </c>
      <c r="L273" s="1449"/>
      <c r="M273" s="1112"/>
      <c r="N273" s="1087" t="s">
        <v>61</v>
      </c>
      <c r="O273" s="1449"/>
      <c r="P273" s="1112"/>
      <c r="Q273" s="1100" t="s">
        <v>1375</v>
      </c>
      <c r="R273" s="1449"/>
      <c r="S273" s="1112"/>
      <c r="T273" s="1088"/>
      <c r="U273" s="1109"/>
      <c r="V273" s="1112"/>
      <c r="W273" s="1088"/>
      <c r="X273" s="1109"/>
      <c r="Y273" s="1112"/>
      <c r="Z273" s="1112"/>
      <c r="AA273" s="8"/>
      <c r="AB273" s="8"/>
    </row>
    <row r="274" spans="1:28" s="6" customFormat="1" ht="14.25">
      <c r="A274" s="1393" t="s">
        <v>1385</v>
      </c>
      <c r="B274" s="1080" t="s">
        <v>44</v>
      </c>
      <c r="C274" s="1449"/>
      <c r="D274" s="1112"/>
      <c r="E274" s="1088"/>
      <c r="F274" s="1109"/>
      <c r="G274" s="1112"/>
      <c r="H274" s="1080" t="s">
        <v>50</v>
      </c>
      <c r="I274" s="1471"/>
      <c r="J274" s="1825"/>
      <c r="K274" s="1095" t="s">
        <v>1375</v>
      </c>
      <c r="L274" s="1449"/>
      <c r="M274" s="1112"/>
      <c r="N274" s="1087" t="s">
        <v>63</v>
      </c>
      <c r="O274" s="1449"/>
      <c r="P274" s="1112"/>
      <c r="Q274" s="1101" t="s">
        <v>1381</v>
      </c>
      <c r="R274" s="1488"/>
      <c r="S274" s="1112"/>
      <c r="T274" s="1088"/>
      <c r="U274" s="1109"/>
      <c r="V274" s="1112"/>
      <c r="W274" s="1088"/>
      <c r="X274" s="1109"/>
      <c r="Y274" s="1112"/>
      <c r="Z274" s="1112"/>
      <c r="AA274" s="8"/>
      <c r="AB274" s="8"/>
    </row>
    <row r="275" spans="1:28" s="6" customFormat="1" ht="14.25">
      <c r="A275" s="1393" t="s">
        <v>1386</v>
      </c>
      <c r="B275" s="1081" t="s">
        <v>46</v>
      </c>
      <c r="C275" s="1449"/>
      <c r="D275" s="1112"/>
      <c r="E275" s="1080" t="s">
        <v>47</v>
      </c>
      <c r="F275" s="1449"/>
      <c r="G275" s="1112"/>
      <c r="H275" s="1080" t="s">
        <v>48</v>
      </c>
      <c r="I275" s="1471"/>
      <c r="J275" s="1825"/>
      <c r="K275" s="1096" t="s">
        <v>69</v>
      </c>
      <c r="L275" s="1449"/>
      <c r="M275" s="1112"/>
      <c r="N275" s="1079" t="s">
        <v>1375</v>
      </c>
      <c r="O275" s="1449"/>
      <c r="P275" s="1112"/>
      <c r="Q275" s="1102" t="s">
        <v>1392</v>
      </c>
      <c r="R275" s="1488"/>
      <c r="S275" s="1112"/>
      <c r="T275" s="1088"/>
      <c r="U275" s="1109"/>
      <c r="V275" s="1112"/>
      <c r="W275" s="1088"/>
      <c r="X275" s="1109"/>
      <c r="Y275" s="1112"/>
      <c r="Z275" s="1112"/>
      <c r="AA275" s="8"/>
      <c r="AB275" s="8"/>
    </row>
    <row r="276" spans="1:28" s="6" customFormat="1" ht="14.25">
      <c r="A276" s="1393" t="s">
        <v>1387</v>
      </c>
      <c r="B276" s="1082" t="s">
        <v>49</v>
      </c>
      <c r="C276" s="1449"/>
      <c r="D276" s="1112"/>
      <c r="E276" s="1088"/>
      <c r="F276" s="1109"/>
      <c r="G276" s="1112"/>
      <c r="H276" s="1080" t="s">
        <v>45</v>
      </c>
      <c r="I276" s="1471"/>
      <c r="J276" s="1825"/>
      <c r="K276" s="1096" t="s">
        <v>66</v>
      </c>
      <c r="L276" s="1449"/>
      <c r="M276" s="1112"/>
      <c r="N276" s="1080" t="s">
        <v>66</v>
      </c>
      <c r="O276" s="1449"/>
      <c r="P276" s="1112"/>
      <c r="Q276" s="1103" t="s">
        <v>44</v>
      </c>
      <c r="R276" s="1449"/>
      <c r="S276" s="1112"/>
      <c r="T276" s="1106" t="s">
        <v>65</v>
      </c>
      <c r="U276" s="1449"/>
      <c r="V276" s="1112"/>
      <c r="W276" s="1088"/>
      <c r="X276" s="1109"/>
      <c r="Y276" s="1112"/>
      <c r="Z276" s="1112"/>
      <c r="AA276" s="8"/>
      <c r="AB276" s="8"/>
    </row>
    <row r="277" spans="1:24" ht="14.25">
      <c r="A277" s="1393" t="s">
        <v>1385</v>
      </c>
      <c r="B277" s="1080" t="s">
        <v>51</v>
      </c>
      <c r="C277" s="1449"/>
      <c r="E277" s="1088"/>
      <c r="F277" s="1109"/>
      <c r="H277" s="1083" t="s">
        <v>52</v>
      </c>
      <c r="I277" s="1471"/>
      <c r="J277" s="1827"/>
      <c r="K277" s="1096" t="s">
        <v>65</v>
      </c>
      <c r="L277" s="1449"/>
      <c r="N277" s="1080" t="s">
        <v>47</v>
      </c>
      <c r="O277" s="1449"/>
      <c r="Q277" s="1083" t="s">
        <v>52</v>
      </c>
      <c r="R277" s="1449"/>
      <c r="T277" s="1107" t="s">
        <v>52</v>
      </c>
      <c r="U277" s="1449"/>
      <c r="W277" s="1083" t="s">
        <v>67</v>
      </c>
      <c r="X277" s="1449"/>
    </row>
    <row r="278" spans="1:24" ht="14.25">
      <c r="A278" s="1393" t="s">
        <v>1388</v>
      </c>
      <c r="B278" s="1083" t="s">
        <v>52</v>
      </c>
      <c r="C278" s="1449"/>
      <c r="E278" s="1083" t="s">
        <v>52</v>
      </c>
      <c r="F278" s="1449"/>
      <c r="H278" s="1083" t="s">
        <v>53</v>
      </c>
      <c r="I278" s="1471"/>
      <c r="J278" s="1827"/>
      <c r="K278" s="1097" t="s">
        <v>52</v>
      </c>
      <c r="L278" s="1449"/>
      <c r="N278" s="1083" t="s">
        <v>52</v>
      </c>
      <c r="O278" s="1449"/>
      <c r="Q278" s="1083" t="s">
        <v>53</v>
      </c>
      <c r="R278" s="1449"/>
      <c r="T278" s="1088"/>
      <c r="U278" s="1109"/>
      <c r="W278" s="1088"/>
      <c r="X278" s="1109"/>
    </row>
    <row r="279" spans="1:24" ht="14.25">
      <c r="A279" s="1393" t="s">
        <v>1389</v>
      </c>
      <c r="B279" s="1083" t="s">
        <v>53</v>
      </c>
      <c r="C279" s="1449"/>
      <c r="E279" s="1083" t="s">
        <v>53</v>
      </c>
      <c r="F279" s="1449"/>
      <c r="H279" s="1084" t="s">
        <v>1377</v>
      </c>
      <c r="I279" s="1471"/>
      <c r="J279" s="1827"/>
      <c r="K279" s="1098" t="s">
        <v>1376</v>
      </c>
      <c r="L279" s="1449"/>
      <c r="N279" s="1083" t="s">
        <v>53</v>
      </c>
      <c r="O279" s="1449"/>
      <c r="Q279" s="1084" t="s">
        <v>1376</v>
      </c>
      <c r="R279" s="1449"/>
      <c r="T279" s="1088"/>
      <c r="U279" s="1109"/>
      <c r="W279" s="1088"/>
      <c r="X279" s="1109"/>
    </row>
    <row r="280" spans="1:26" s="6" customFormat="1" ht="14.25">
      <c r="A280" s="1393"/>
      <c r="B280" s="1084" t="s">
        <v>1376</v>
      </c>
      <c r="C280" s="1449"/>
      <c r="D280" s="1116"/>
      <c r="E280" s="1084" t="s">
        <v>1345</v>
      </c>
      <c r="F280" s="1449"/>
      <c r="G280" s="1116"/>
      <c r="H280" s="1090" t="s">
        <v>55</v>
      </c>
      <c r="I280" s="1471"/>
      <c r="J280" s="1826"/>
      <c r="K280" s="1099" t="s">
        <v>55</v>
      </c>
      <c r="L280" s="1449"/>
      <c r="M280" s="1116"/>
      <c r="N280" s="1084" t="s">
        <v>1376</v>
      </c>
      <c r="O280" s="1449"/>
      <c r="P280" s="1116"/>
      <c r="Q280" s="1090" t="s">
        <v>55</v>
      </c>
      <c r="R280" s="1449"/>
      <c r="S280" s="1116"/>
      <c r="T280" s="1088"/>
      <c r="U280" s="1109"/>
      <c r="V280" s="1116"/>
      <c r="W280" s="1090" t="s">
        <v>55</v>
      </c>
      <c r="X280" s="1449"/>
      <c r="Y280" s="1116"/>
      <c r="Z280" s="1116"/>
    </row>
    <row r="281" spans="1:24" ht="14.25">
      <c r="A281" s="1393"/>
      <c r="B281" s="1085" t="s">
        <v>55</v>
      </c>
      <c r="C281" s="1449"/>
      <c r="E281" s="1088"/>
      <c r="F281" s="1109"/>
      <c r="H281" s="1091" t="s">
        <v>1379</v>
      </c>
      <c r="I281" s="1471"/>
      <c r="J281" s="1827"/>
      <c r="K281" s="1099" t="s">
        <v>73</v>
      </c>
      <c r="L281" s="1449"/>
      <c r="N281" s="1090" t="s">
        <v>55</v>
      </c>
      <c r="O281" s="1449"/>
      <c r="Q281" s="1091" t="s">
        <v>1379</v>
      </c>
      <c r="R281" s="1449"/>
      <c r="T281" s="1088"/>
      <c r="U281" s="1109"/>
      <c r="W281" s="1088"/>
      <c r="X281" s="1109"/>
    </row>
    <row r="282" spans="1:26" s="6" customFormat="1" ht="14.25">
      <c r="A282" s="1393"/>
      <c r="B282" s="1091" t="s">
        <v>1393</v>
      </c>
      <c r="C282" s="1449"/>
      <c r="D282" s="1116"/>
      <c r="E282" s="1088"/>
      <c r="F282" s="1109"/>
      <c r="G282" s="1116"/>
      <c r="H282" s="1091" t="s">
        <v>1393</v>
      </c>
      <c r="I282" s="1471"/>
      <c r="J282" s="1826"/>
      <c r="K282" s="1091" t="s">
        <v>1393</v>
      </c>
      <c r="L282" s="1449"/>
      <c r="M282" s="1116"/>
      <c r="N282" s="1091" t="s">
        <v>1393</v>
      </c>
      <c r="O282" s="1449"/>
      <c r="P282" s="1116"/>
      <c r="Q282" s="1091" t="s">
        <v>1393</v>
      </c>
      <c r="R282" s="1449"/>
      <c r="S282" s="1116"/>
      <c r="T282" s="1088"/>
      <c r="U282" s="1109"/>
      <c r="V282" s="1116"/>
      <c r="W282" s="1088"/>
      <c r="X282" s="1109"/>
      <c r="Y282" s="1116"/>
      <c r="Z282" s="1116"/>
    </row>
    <row r="283" spans="1:24" ht="15">
      <c r="A283" s="1938" t="s">
        <v>68</v>
      </c>
      <c r="B283" s="1119">
        <f>Germany!AH13+Germany!AI13</f>
        <v>0</v>
      </c>
      <c r="C283" s="1450"/>
      <c r="E283" s="1119">
        <f>Italy!Y13+Italy!Z13</f>
        <v>0</v>
      </c>
      <c r="F283" s="1450"/>
      <c r="H283" s="1119">
        <f>Japan!AT15+Japan!AU15</f>
        <v>0</v>
      </c>
      <c r="I283" s="1472"/>
      <c r="J283" s="1827"/>
      <c r="K283" s="1120" t="s">
        <v>68</v>
      </c>
      <c r="L283" s="1449"/>
      <c r="N283" s="1119">
        <f>Britain!AK15+Britain!AL15</f>
        <v>0</v>
      </c>
      <c r="O283" s="1450"/>
      <c r="Q283" s="1119">
        <f>USANavy!W13+USANavy!X13+USANavy!AK13+USANavy!AL13</f>
        <v>2</v>
      </c>
      <c r="R283" s="1450"/>
      <c r="T283" s="1122" t="s">
        <v>68</v>
      </c>
      <c r="U283" s="1449"/>
      <c r="W283" s="1121"/>
      <c r="X283" s="1109"/>
    </row>
    <row r="284" spans="1:24" ht="20.25">
      <c r="A284" s="1933" t="s">
        <v>1369</v>
      </c>
      <c r="B284" s="1934">
        <f>C270*3+C271*2+C272*1+C273*3+C274*10+C275*8+C277*4+C278*3+C279+C280*3+C281*2+C276*6+C282*5+B283*3</f>
        <v>0</v>
      </c>
      <c r="C284" s="1451"/>
      <c r="E284" s="1934">
        <f>F270*3+F271*2+F272*1+F273*3+F275*4+F278*3+F279+F280*3+E283*3</f>
        <v>0</v>
      </c>
      <c r="F284" s="1450"/>
      <c r="H284" s="1934">
        <f>I270*3+I271*2+I272+I273*3+I274*6+I275*4+I276*2+I277*3+I278+I279*3+I280*2+I281*10+I282*5+H283*3</f>
        <v>0</v>
      </c>
      <c r="I284" s="1472"/>
      <c r="J284" s="1886"/>
      <c r="K284" s="1934">
        <f>L270*3+L271*2+L272+L274*3+L275*10+L276*8+L277*6+L278*3+L273+L279*3+L280*2+L282*5+L283*3</f>
        <v>0</v>
      </c>
      <c r="L284" s="1450"/>
      <c r="N284" s="1934">
        <f>O272*3+O273*2+O274*1+O275*3+O276*8+O277*4+O278*3+O279+O280*3+O281*2+O282*5+N283*3-R275*3-R274</f>
        <v>0</v>
      </c>
      <c r="O284" s="1450"/>
      <c r="Q284" s="1934">
        <f>R270*3+R271*2+R272+R273*3+R274+R275*3+R276*10+R277*3+R278+R279*3+R280*2+R281*10+R282*5+Q283*3</f>
        <v>6</v>
      </c>
      <c r="R284" s="1450"/>
      <c r="T284" s="1932">
        <f>U270*2+U271+U272+U276*6+U277*3+U283*3</f>
        <v>0</v>
      </c>
      <c r="U284" s="1450"/>
      <c r="W284" s="1934">
        <f>X270*2+X271+X272+X277*3+X280*2</f>
        <v>0</v>
      </c>
      <c r="X284" s="1450"/>
    </row>
    <row r="285" spans="1:24" ht="12.75">
      <c r="A285" s="1391"/>
      <c r="B285" s="1857">
        <f>IF(B284&gt;B269,"UCL Error","")</f>
      </c>
      <c r="C285" s="1447"/>
      <c r="E285" s="1857">
        <f>IF(E284&gt;E269,"UCL Error","")</f>
      </c>
      <c r="F285" s="1447"/>
      <c r="H285" s="1857">
        <f>IF(H284&gt;H269,"UCL Error","")</f>
      </c>
      <c r="I285" s="1447"/>
      <c r="J285" s="1827"/>
      <c r="K285" s="1857">
        <f>IF(K284&gt;K269,"UCL Error","")</f>
      </c>
      <c r="L285" s="1447"/>
      <c r="N285" s="1857">
        <f>IF(N284&gt;N269,"UCL Error","")</f>
      </c>
      <c r="O285" s="1447"/>
      <c r="Q285" s="1857">
        <f>IF(Q284&gt;Q269,"UCL Error","")</f>
      </c>
      <c r="R285" s="1447"/>
      <c r="T285" s="1857">
        <f>IF(T284&gt;T269,"UCL Error","")</f>
      </c>
      <c r="U285" s="1447"/>
      <c r="W285" s="1857">
        <f>IF(W284&gt;W269,"UCL Error","")</f>
      </c>
      <c r="X285" s="1447"/>
    </row>
    <row r="286" spans="1:24" ht="15.75">
      <c r="A286" s="1394" t="s">
        <v>1390</v>
      </c>
      <c r="B286" s="1414">
        <f>B284+C265+C266+C264+C267</f>
        <v>0</v>
      </c>
      <c r="C286" s="1447"/>
      <c r="E286" s="1414">
        <f>E284+F265+F266+F264+F267</f>
        <v>0</v>
      </c>
      <c r="F286" s="1447"/>
      <c r="H286" s="1414">
        <f>H284+I265+I266+I264+I267</f>
        <v>0</v>
      </c>
      <c r="I286" s="1447"/>
      <c r="J286" s="1828"/>
      <c r="K286" s="1414">
        <f>K284+L265+L266+L264+L267</f>
        <v>0</v>
      </c>
      <c r="L286" s="1447"/>
      <c r="N286" s="1414">
        <f>N284+O265+O266+O264+O267</f>
        <v>0</v>
      </c>
      <c r="O286" s="1447"/>
      <c r="Q286" s="1414">
        <f>Q284+R265+R266+R264+R267</f>
        <v>6</v>
      </c>
      <c r="R286" s="1447"/>
      <c r="T286" s="1414">
        <f>T284+U265+U266+U264+U267</f>
        <v>0</v>
      </c>
      <c r="U286" s="1447"/>
      <c r="W286" s="1414">
        <f>W284+X265+X266+X264+X267</f>
        <v>0</v>
      </c>
      <c r="X286" s="1447"/>
    </row>
    <row r="287" spans="1:24" ht="13.5" thickBot="1">
      <c r="A287" s="1395" t="s">
        <v>35</v>
      </c>
      <c r="B287" s="1395" t="s">
        <v>55</v>
      </c>
      <c r="C287" s="1445"/>
      <c r="E287" s="1395" t="s">
        <v>55</v>
      </c>
      <c r="F287" s="1445"/>
      <c r="H287" s="1395" t="s">
        <v>55</v>
      </c>
      <c r="I287" s="1468"/>
      <c r="J287" s="1827"/>
      <c r="K287" s="1395" t="s">
        <v>55</v>
      </c>
      <c r="L287" s="1445"/>
      <c r="N287" s="1395" t="s">
        <v>55</v>
      </c>
      <c r="O287" s="1445"/>
      <c r="Q287" s="1395" t="s">
        <v>55</v>
      </c>
      <c r="R287" s="1445"/>
      <c r="T287" s="1881"/>
      <c r="U287" s="1882"/>
      <c r="W287" s="1878"/>
      <c r="X287" s="1879"/>
    </row>
    <row r="288" spans="1:24" ht="19.5" thickBot="1" thickTop="1">
      <c r="A288" s="1384" t="s">
        <v>1396</v>
      </c>
      <c r="B288" s="1408">
        <f>B259+C261+C262-B286-C287-C263</f>
        <v>41</v>
      </c>
      <c r="C288" s="1441"/>
      <c r="D288" s="1128"/>
      <c r="E288" s="1417">
        <f>E259+F261+F262-E286-F287-F263</f>
        <v>41</v>
      </c>
      <c r="F288" s="1461"/>
      <c r="G288" s="1128"/>
      <c r="H288" s="1419">
        <f>H259+I261+I262-H286-I287-I263</f>
        <v>41</v>
      </c>
      <c r="I288" s="1465"/>
      <c r="J288" s="1824"/>
      <c r="K288" s="1422">
        <f>K259+L261+L262-K286-L287-L263</f>
        <v>41</v>
      </c>
      <c r="L288" s="1477"/>
      <c r="M288" s="1128"/>
      <c r="N288" s="1902">
        <f>N259+O261+O262-O263-O268-O270-O271-N286-O287</f>
        <v>41</v>
      </c>
      <c r="O288" s="1483"/>
      <c r="P288" s="1128"/>
      <c r="Q288" s="1433">
        <f>Q259+R261+R262-Q286-R287-R263</f>
        <v>23</v>
      </c>
      <c r="R288" s="1487"/>
      <c r="S288" s="1127"/>
      <c r="T288" s="1438">
        <f>T259+U261+U262-T286-U287-U263</f>
        <v>41</v>
      </c>
      <c r="U288" s="1492"/>
      <c r="V288" s="1129"/>
      <c r="W288" s="1435">
        <f>W259+X261+X262-W286-X287-X263</f>
        <v>41</v>
      </c>
      <c r="X288" s="1490"/>
    </row>
    <row r="289" spans="1:24" s="1142" customFormat="1" ht="30">
      <c r="A289" s="1910" t="s">
        <v>1402</v>
      </c>
      <c r="B289" s="1588"/>
      <c r="C289" s="1452"/>
      <c r="E289" s="1589"/>
      <c r="F289" s="1452"/>
      <c r="H289" s="1588"/>
      <c r="I289" s="1473"/>
      <c r="J289" s="1891"/>
      <c r="K289" s="1590"/>
      <c r="L289" s="1478"/>
      <c r="N289" s="1591"/>
      <c r="O289" s="1478"/>
      <c r="Q289" s="1591"/>
      <c r="R289" s="1478"/>
      <c r="T289" s="1591"/>
      <c r="U289" s="1478"/>
      <c r="X289" s="1478"/>
    </row>
    <row r="290" spans="1:24" s="1139" customFormat="1" ht="45.75" thickBot="1">
      <c r="A290" s="1396"/>
      <c r="B290" s="1138"/>
      <c r="C290" s="1453"/>
      <c r="E290" s="1138"/>
      <c r="F290" s="1453"/>
      <c r="H290" s="1138"/>
      <c r="I290" s="1474"/>
      <c r="J290" s="1151"/>
      <c r="K290" s="1423" t="s">
        <v>1419</v>
      </c>
      <c r="L290" s="1479"/>
      <c r="O290" s="1484"/>
      <c r="R290" s="1484"/>
      <c r="U290" s="1484"/>
      <c r="X290" s="1484"/>
    </row>
    <row r="291" spans="1:24" ht="19.5" thickBot="1" thickTop="1">
      <c r="A291" s="1397" t="s">
        <v>1420</v>
      </c>
      <c r="B291" s="1408">
        <f>B288</f>
        <v>41</v>
      </c>
      <c r="C291" s="1441"/>
      <c r="D291" s="1128"/>
      <c r="E291" s="1417">
        <f>E288</f>
        <v>41</v>
      </c>
      <c r="F291" s="1461"/>
      <c r="G291" s="1128"/>
      <c r="H291" s="1419">
        <f>H288</f>
        <v>41</v>
      </c>
      <c r="I291" s="1465"/>
      <c r="J291" s="1824"/>
      <c r="K291" s="1422">
        <f>K288</f>
        <v>41</v>
      </c>
      <c r="L291" s="1477"/>
      <c r="M291" s="1128"/>
      <c r="N291" s="1429">
        <f>N288</f>
        <v>41</v>
      </c>
      <c r="O291" s="1483"/>
      <c r="P291" s="1128"/>
      <c r="Q291" s="1433">
        <f>Q288</f>
        <v>23</v>
      </c>
      <c r="R291" s="1487"/>
      <c r="S291" s="1127"/>
      <c r="T291" s="1438">
        <f>T288</f>
        <v>41</v>
      </c>
      <c r="U291" s="1492"/>
      <c r="V291" s="1129"/>
      <c r="W291" s="1435">
        <f>W288</f>
        <v>41</v>
      </c>
      <c r="X291" s="1490"/>
    </row>
    <row r="292" spans="1:24" ht="14.25">
      <c r="A292" s="1385" t="s">
        <v>1354</v>
      </c>
      <c r="B292" s="1133">
        <f>B260+C261</f>
        <v>150</v>
      </c>
      <c r="C292" s="1442"/>
      <c r="D292" s="1132"/>
      <c r="E292" s="1086">
        <f>E260+F261</f>
        <v>50</v>
      </c>
      <c r="F292" s="1462"/>
      <c r="G292" s="1112"/>
      <c r="H292" s="1123">
        <f>H260+I261</f>
        <v>70</v>
      </c>
      <c r="I292" s="1466"/>
      <c r="J292" s="1825"/>
      <c r="K292" s="1124">
        <f>K260+L261</f>
        <v>90</v>
      </c>
      <c r="L292" s="1462"/>
      <c r="M292" s="1112"/>
      <c r="N292" s="1125">
        <f>N260+O261</f>
        <v>120</v>
      </c>
      <c r="O292" s="1494"/>
      <c r="P292" s="1112"/>
      <c r="Q292" s="1126">
        <f>Q260+R261</f>
        <v>100</v>
      </c>
      <c r="R292" s="1462"/>
      <c r="S292" s="1112"/>
      <c r="T292" s="1134">
        <f>T260+U261</f>
        <v>60</v>
      </c>
      <c r="U292" s="1493"/>
      <c r="V292" s="1130"/>
      <c r="W292" s="1131">
        <f>W260+X261</f>
        <v>20</v>
      </c>
      <c r="X292" s="1450"/>
    </row>
    <row r="293" spans="1:24" ht="12.75">
      <c r="A293" s="1386" t="s">
        <v>32</v>
      </c>
      <c r="B293" s="1409" t="s">
        <v>1397</v>
      </c>
      <c r="C293" s="1443"/>
      <c r="D293" s="1132"/>
      <c r="E293" s="1409" t="s">
        <v>1397</v>
      </c>
      <c r="F293" s="1463"/>
      <c r="G293" s="1112"/>
      <c r="H293" s="1409" t="s">
        <v>1397</v>
      </c>
      <c r="I293" s="1467"/>
      <c r="J293" s="1825"/>
      <c r="K293" s="1409" t="s">
        <v>1397</v>
      </c>
      <c r="L293" s="1463"/>
      <c r="M293" s="1112"/>
      <c r="N293" s="1409" t="s">
        <v>1397</v>
      </c>
      <c r="O293" s="1463"/>
      <c r="P293" s="1112"/>
      <c r="Q293" s="1409" t="s">
        <v>1397</v>
      </c>
      <c r="R293" s="1463"/>
      <c r="S293" s="1112"/>
      <c r="T293" s="1409" t="s">
        <v>1397</v>
      </c>
      <c r="U293" s="1463"/>
      <c r="V293" s="1112"/>
      <c r="W293" s="1409" t="s">
        <v>1397</v>
      </c>
      <c r="X293" s="1463"/>
    </row>
    <row r="294" spans="1:24" ht="12.75">
      <c r="A294" s="1387" t="s">
        <v>33</v>
      </c>
      <c r="B294" s="1410" t="s">
        <v>1398</v>
      </c>
      <c r="C294" s="1444"/>
      <c r="D294" s="1112"/>
      <c r="E294" s="1410" t="s">
        <v>1398</v>
      </c>
      <c r="F294" s="1463"/>
      <c r="G294" s="1112"/>
      <c r="H294" s="1410" t="s">
        <v>1398</v>
      </c>
      <c r="I294" s="1467"/>
      <c r="J294" s="1825"/>
      <c r="K294" s="1410" t="s">
        <v>1398</v>
      </c>
      <c r="L294" s="1463"/>
      <c r="M294" s="1112"/>
      <c r="N294" s="1410" t="s">
        <v>1398</v>
      </c>
      <c r="O294" s="1463"/>
      <c r="P294" s="1112"/>
      <c r="Q294" s="1410" t="s">
        <v>1398</v>
      </c>
      <c r="R294" s="1463"/>
      <c r="S294" s="1112"/>
      <c r="T294" s="1410" t="s">
        <v>1398</v>
      </c>
      <c r="U294" s="1463"/>
      <c r="V294" s="1112"/>
      <c r="W294" s="1410" t="s">
        <v>1398</v>
      </c>
      <c r="X294" s="1463"/>
    </row>
    <row r="295" spans="1:24" ht="12.75">
      <c r="A295" s="1388" t="s">
        <v>37</v>
      </c>
      <c r="B295" s="1411" t="s">
        <v>37</v>
      </c>
      <c r="C295" s="1445"/>
      <c r="D295" s="1117"/>
      <c r="E295" s="1411" t="s">
        <v>37</v>
      </c>
      <c r="F295" s="1445"/>
      <c r="G295" s="1117"/>
      <c r="H295" s="1411" t="s">
        <v>37</v>
      </c>
      <c r="I295" s="1468"/>
      <c r="J295" s="1826"/>
      <c r="K295" s="1411" t="s">
        <v>37</v>
      </c>
      <c r="L295" s="1445"/>
      <c r="M295" s="1117"/>
      <c r="N295" s="1411" t="s">
        <v>1400</v>
      </c>
      <c r="O295" s="1445"/>
      <c r="P295" s="1117"/>
      <c r="Q295" s="1411" t="s">
        <v>37</v>
      </c>
      <c r="R295" s="1445"/>
      <c r="S295" s="1117"/>
      <c r="T295" s="1411" t="s">
        <v>37</v>
      </c>
      <c r="U295" s="1445"/>
      <c r="V295" s="1117"/>
      <c r="W295" s="1411" t="s">
        <v>37</v>
      </c>
      <c r="X295" s="1445"/>
    </row>
    <row r="296" spans="1:24" ht="12.75">
      <c r="A296" s="1389" t="s">
        <v>34</v>
      </c>
      <c r="B296" s="1412" t="s">
        <v>434</v>
      </c>
      <c r="C296" s="1445"/>
      <c r="D296" s="1112"/>
      <c r="E296" s="1412" t="s">
        <v>434</v>
      </c>
      <c r="F296" s="1445"/>
      <c r="G296" s="1112"/>
      <c r="H296" s="1412" t="s">
        <v>434</v>
      </c>
      <c r="I296" s="1468"/>
      <c r="J296" s="1825"/>
      <c r="K296" s="1412" t="s">
        <v>434</v>
      </c>
      <c r="L296" s="1445"/>
      <c r="M296" s="1112"/>
      <c r="N296" s="1412" t="s">
        <v>434</v>
      </c>
      <c r="O296" s="1445"/>
      <c r="P296" s="1112"/>
      <c r="Q296" s="1412" t="s">
        <v>434</v>
      </c>
      <c r="R296" s="1445"/>
      <c r="S296" s="1112"/>
      <c r="T296" s="1412" t="s">
        <v>434</v>
      </c>
      <c r="U296" s="1445"/>
      <c r="V296" s="1112"/>
      <c r="W296" s="1412" t="s">
        <v>434</v>
      </c>
      <c r="X296" s="1445"/>
    </row>
    <row r="297" spans="1:24" ht="12.75">
      <c r="A297" s="1390" t="s">
        <v>1370</v>
      </c>
      <c r="B297" s="1413" t="s">
        <v>200</v>
      </c>
      <c r="C297" s="1446"/>
      <c r="D297" s="1113"/>
      <c r="E297" s="1413" t="s">
        <v>200</v>
      </c>
      <c r="F297" s="1446"/>
      <c r="G297" s="1113"/>
      <c r="H297" s="1413" t="s">
        <v>200</v>
      </c>
      <c r="I297" s="1469"/>
      <c r="J297" s="1825"/>
      <c r="K297" s="1413" t="s">
        <v>200</v>
      </c>
      <c r="L297" s="1446"/>
      <c r="M297" s="1113"/>
      <c r="N297" s="1413" t="s">
        <v>200</v>
      </c>
      <c r="O297" s="1446"/>
      <c r="P297" s="1113"/>
      <c r="Q297" s="1413" t="s">
        <v>200</v>
      </c>
      <c r="R297" s="1446"/>
      <c r="S297" s="1113"/>
      <c r="T297" s="1413" t="s">
        <v>200</v>
      </c>
      <c r="U297" s="1446"/>
      <c r="V297" s="1113"/>
      <c r="W297" s="1413" t="s">
        <v>200</v>
      </c>
      <c r="X297" s="1446"/>
    </row>
    <row r="298" spans="1:24" ht="12.75">
      <c r="A298" s="1389" t="s">
        <v>1371</v>
      </c>
      <c r="B298" s="1412" t="s">
        <v>1399</v>
      </c>
      <c r="C298" s="1445"/>
      <c r="D298" s="1112"/>
      <c r="E298" s="1412" t="s">
        <v>1399</v>
      </c>
      <c r="F298" s="1445"/>
      <c r="G298" s="1112"/>
      <c r="H298" s="1412" t="s">
        <v>1399</v>
      </c>
      <c r="I298" s="1468"/>
      <c r="J298" s="1825"/>
      <c r="K298" s="1412" t="s">
        <v>1399</v>
      </c>
      <c r="L298" s="1445"/>
      <c r="M298" s="1112"/>
      <c r="N298" s="1412" t="s">
        <v>1399</v>
      </c>
      <c r="O298" s="1445"/>
      <c r="P298" s="1112"/>
      <c r="Q298" s="1412" t="s">
        <v>1399</v>
      </c>
      <c r="R298" s="1445"/>
      <c r="S298" s="1112"/>
      <c r="T298" s="1412" t="s">
        <v>1399</v>
      </c>
      <c r="U298" s="1445"/>
      <c r="V298" s="1112"/>
      <c r="W298" s="1412" t="s">
        <v>1399</v>
      </c>
      <c r="X298" s="1445"/>
    </row>
    <row r="299" spans="1:24" ht="12.75">
      <c r="A299" s="1390" t="s">
        <v>36</v>
      </c>
      <c r="B299" s="1390" t="s">
        <v>36</v>
      </c>
      <c r="C299" s="1445"/>
      <c r="E299" s="1390" t="s">
        <v>36</v>
      </c>
      <c r="F299" s="1445"/>
      <c r="H299" s="1390" t="s">
        <v>36</v>
      </c>
      <c r="I299" s="1468"/>
      <c r="J299" s="1827"/>
      <c r="K299" s="1390" t="s">
        <v>36</v>
      </c>
      <c r="L299" s="1445"/>
      <c r="N299" s="1390" t="s">
        <v>36</v>
      </c>
      <c r="O299" s="1445"/>
      <c r="Q299" s="1390" t="s">
        <v>36</v>
      </c>
      <c r="R299" s="1445"/>
      <c r="T299" s="1390" t="s">
        <v>36</v>
      </c>
      <c r="U299" s="1445"/>
      <c r="W299" s="1390" t="s">
        <v>36</v>
      </c>
      <c r="X299" s="1445"/>
    </row>
    <row r="300" spans="1:24" s="1115" customFormat="1" ht="13.5" thickBot="1">
      <c r="A300" s="1896" t="s">
        <v>1522</v>
      </c>
      <c r="B300" s="1896" t="s">
        <v>1522</v>
      </c>
      <c r="C300" s="1903"/>
      <c r="E300" s="1896" t="s">
        <v>1522</v>
      </c>
      <c r="F300" s="1903"/>
      <c r="H300" s="1896" t="s">
        <v>1522</v>
      </c>
      <c r="I300" s="1903"/>
      <c r="J300" s="1886"/>
      <c r="K300" s="1896" t="s">
        <v>1522</v>
      </c>
      <c r="L300" s="1903"/>
      <c r="N300" s="1896" t="s">
        <v>1522</v>
      </c>
      <c r="O300" s="1903"/>
      <c r="Q300" s="1391"/>
      <c r="R300" s="1447"/>
      <c r="T300" s="1391"/>
      <c r="U300" s="1447"/>
      <c r="W300" s="1391"/>
      <c r="X300" s="1447"/>
    </row>
    <row r="301" spans="1:28" s="1075" customFormat="1" ht="21.75" thickBot="1" thickTop="1">
      <c r="A301" s="1937" t="s">
        <v>1382</v>
      </c>
      <c r="B301" s="1925">
        <f>ROUNDDOWN((((B292+C293-IF(C299&gt;0,C299,0)-C295)/3)-C300)/IF(C301="yes",2,1),0)+IF(C299&lt;0,ROUNDDOWN(-C299/3,0),0)</f>
        <v>50</v>
      </c>
      <c r="C301" s="1898" t="s">
        <v>1525</v>
      </c>
      <c r="D301" s="1128"/>
      <c r="E301" s="1926">
        <f>ROUNDDOWN((((E292+F293-IF(F299&gt;0,F299,0)-F295)/3)-F300)/IF(F301="yes",2,1),0)+IF(F299&lt;0,ROUNDDOWN(-F299/3,0),0)</f>
        <v>16</v>
      </c>
      <c r="F301" s="1898" t="s">
        <v>1525</v>
      </c>
      <c r="G301" s="1128"/>
      <c r="H301" s="1925">
        <f>ROUNDDOWN((((H292+I293-IF(I299&gt;0,I299,0)-I295)/3)-I300)/IF(I301="yes",2,1),0)+IF(I299&lt;0,ROUNDDOWN(-I299/3,0),0)</f>
        <v>23</v>
      </c>
      <c r="I301" s="1898" t="s">
        <v>1525</v>
      </c>
      <c r="J301" s="1824"/>
      <c r="K301" s="1927">
        <f>ROUNDDOWN((((K292+L293-IF(L299&gt;0,L299,0)-L295)/3)-L300)/IF(L301="yes",2,1),0)+IF(L299&lt;0,ROUNDDOWN(-L299/3,0),0)</f>
        <v>30</v>
      </c>
      <c r="L301" s="1898" t="s">
        <v>1525</v>
      </c>
      <c r="M301" s="1128"/>
      <c r="N301" s="1928">
        <f>ROUNDDOWN((((N292+O293-IF(O299&gt;0,O299,0)-O295-40-O292)/3)-O300)/IF(O301="yes",2,1)+(40+O292)/3-O302/3-(O303/3)+IF(O299&lt;0,(-O299/3),0),0)</f>
        <v>40</v>
      </c>
      <c r="O301" s="1898" t="s">
        <v>1525</v>
      </c>
      <c r="P301" s="1128"/>
      <c r="Q301" s="1929">
        <f>ROUNDDOWN((Q292+R293-R299-R295)/3,0)/IF(R301="yes",2,1)</f>
        <v>33</v>
      </c>
      <c r="R301" s="1898" t="s">
        <v>1525</v>
      </c>
      <c r="S301" s="1127"/>
      <c r="T301" s="1930">
        <f>ROUNDDOWN((T292+U293-U299-U295)/3,0)/IF(U301="yes",2,1)</f>
        <v>20</v>
      </c>
      <c r="U301" s="1898" t="s">
        <v>1525</v>
      </c>
      <c r="V301" s="1129"/>
      <c r="W301" s="1931">
        <f>ROUNDDOWN((W292+X293-X299-X295)/3,0)</f>
        <v>6</v>
      </c>
      <c r="X301" s="1856"/>
      <c r="Y301" s="1114"/>
      <c r="Z301" s="1114"/>
      <c r="AA301" s="1076"/>
      <c r="AB301" s="1076"/>
    </row>
    <row r="302" spans="1:28" s="288" customFormat="1" ht="15" thickBot="1">
      <c r="A302" s="1392"/>
      <c r="B302" s="1077" t="s">
        <v>40</v>
      </c>
      <c r="C302" s="1448"/>
      <c r="D302" s="1111"/>
      <c r="E302" s="1077" t="s">
        <v>40</v>
      </c>
      <c r="F302" s="1448"/>
      <c r="G302" s="1111"/>
      <c r="H302" s="1089" t="s">
        <v>889</v>
      </c>
      <c r="I302" s="1470"/>
      <c r="J302" s="1825"/>
      <c r="K302" s="1092" t="s">
        <v>60</v>
      </c>
      <c r="L302" s="1448"/>
      <c r="M302" s="1895"/>
      <c r="N302" s="1430" t="s">
        <v>1523</v>
      </c>
      <c r="O302" s="1897"/>
      <c r="P302" s="1894"/>
      <c r="Q302" s="1077" t="s">
        <v>59</v>
      </c>
      <c r="R302" s="1448"/>
      <c r="S302" s="1111"/>
      <c r="T302" s="1104" t="s">
        <v>41</v>
      </c>
      <c r="U302" s="1448"/>
      <c r="V302" s="1111"/>
      <c r="W302" s="1089" t="s">
        <v>62</v>
      </c>
      <c r="X302" s="1448"/>
      <c r="Y302" s="1111"/>
      <c r="Z302" s="1111"/>
      <c r="AA302" s="1071"/>
      <c r="AB302" s="1071"/>
    </row>
    <row r="303" spans="1:28" s="6" customFormat="1" ht="15" thickBot="1">
      <c r="A303" s="1393"/>
      <c r="B303" s="1078" t="s">
        <v>1342</v>
      </c>
      <c r="C303" s="1449"/>
      <c r="D303" s="1112"/>
      <c r="E303" s="1087" t="s">
        <v>41</v>
      </c>
      <c r="F303" s="1449"/>
      <c r="G303" s="1112"/>
      <c r="H303" s="1078" t="s">
        <v>62</v>
      </c>
      <c r="I303" s="1471"/>
      <c r="J303" s="1825"/>
      <c r="K303" s="1093" t="s">
        <v>61</v>
      </c>
      <c r="L303" s="1449"/>
      <c r="M303" s="1130"/>
      <c r="N303" s="1914" t="s">
        <v>1524</v>
      </c>
      <c r="O303" s="1897"/>
      <c r="P303" s="1132"/>
      <c r="Q303" s="1087" t="s">
        <v>62</v>
      </c>
      <c r="R303" s="1449"/>
      <c r="S303" s="1112"/>
      <c r="T303" s="1105" t="s">
        <v>42</v>
      </c>
      <c r="U303" s="1449"/>
      <c r="V303" s="1112"/>
      <c r="W303" s="1078" t="s">
        <v>891</v>
      </c>
      <c r="X303" s="1449"/>
      <c r="Y303" s="1112"/>
      <c r="Z303" s="1112"/>
      <c r="AA303" s="8"/>
      <c r="AB303" s="8"/>
    </row>
    <row r="304" spans="1:28" s="6" customFormat="1" ht="14.25">
      <c r="A304" s="1393" t="s">
        <v>1383</v>
      </c>
      <c r="B304" s="1078" t="s">
        <v>1374</v>
      </c>
      <c r="C304" s="1449"/>
      <c r="D304" s="1112"/>
      <c r="E304" s="1078" t="s">
        <v>1374</v>
      </c>
      <c r="F304" s="1449"/>
      <c r="G304" s="1112"/>
      <c r="H304" s="1078" t="s">
        <v>891</v>
      </c>
      <c r="I304" s="1471"/>
      <c r="J304" s="1825"/>
      <c r="K304" s="1093" t="s">
        <v>64</v>
      </c>
      <c r="L304" s="1449"/>
      <c r="M304" s="1112"/>
      <c r="N304" s="1077" t="s">
        <v>59</v>
      </c>
      <c r="O304" s="1448"/>
      <c r="P304" s="1112"/>
      <c r="Q304" s="1087" t="s">
        <v>63</v>
      </c>
      <c r="R304" s="1449"/>
      <c r="S304" s="1112"/>
      <c r="T304" s="1105" t="s">
        <v>43</v>
      </c>
      <c r="U304" s="1449"/>
      <c r="V304" s="1112"/>
      <c r="W304" s="1078" t="s">
        <v>1378</v>
      </c>
      <c r="X304" s="1449"/>
      <c r="Y304" s="1112"/>
      <c r="Z304" s="1112"/>
      <c r="AA304" s="8"/>
      <c r="AB304" s="8"/>
    </row>
    <row r="305" spans="1:28" s="6" customFormat="1" ht="14.25">
      <c r="A305" s="1393" t="s">
        <v>1384</v>
      </c>
      <c r="B305" s="1079" t="s">
        <v>1375</v>
      </c>
      <c r="C305" s="1449"/>
      <c r="D305" s="1112"/>
      <c r="E305" s="1079" t="s">
        <v>1375</v>
      </c>
      <c r="F305" s="1449"/>
      <c r="G305" s="1112"/>
      <c r="H305" s="1079" t="s">
        <v>1375</v>
      </c>
      <c r="I305" s="1471"/>
      <c r="J305" s="1825"/>
      <c r="K305" s="1094" t="s">
        <v>1380</v>
      </c>
      <c r="L305" s="1449"/>
      <c r="M305" s="1112"/>
      <c r="N305" s="1087" t="s">
        <v>61</v>
      </c>
      <c r="O305" s="1449"/>
      <c r="P305" s="1112"/>
      <c r="Q305" s="1100" t="s">
        <v>1375</v>
      </c>
      <c r="R305" s="1449"/>
      <c r="S305" s="1112"/>
      <c r="T305" s="1088"/>
      <c r="U305" s="1109"/>
      <c r="V305" s="1112"/>
      <c r="W305" s="1088"/>
      <c r="X305" s="1109"/>
      <c r="Y305" s="1112"/>
      <c r="Z305" s="1112"/>
      <c r="AA305" s="8"/>
      <c r="AB305" s="8"/>
    </row>
    <row r="306" spans="1:28" s="6" customFormat="1" ht="14.25">
      <c r="A306" s="1393" t="s">
        <v>1385</v>
      </c>
      <c r="B306" s="1080" t="s">
        <v>44</v>
      </c>
      <c r="C306" s="1449"/>
      <c r="D306" s="1112"/>
      <c r="E306" s="1088"/>
      <c r="F306" s="1109"/>
      <c r="G306" s="1112"/>
      <c r="H306" s="1080" t="s">
        <v>50</v>
      </c>
      <c r="I306" s="1471"/>
      <c r="J306" s="1825"/>
      <c r="K306" s="1095" t="s">
        <v>1375</v>
      </c>
      <c r="L306" s="1449"/>
      <c r="M306" s="1112"/>
      <c r="N306" s="1087" t="s">
        <v>63</v>
      </c>
      <c r="O306" s="1449"/>
      <c r="P306" s="1112"/>
      <c r="Q306" s="1101" t="s">
        <v>1381</v>
      </c>
      <c r="R306" s="1488"/>
      <c r="S306" s="1112"/>
      <c r="T306" s="1088"/>
      <c r="U306" s="1109"/>
      <c r="V306" s="1112"/>
      <c r="W306" s="1088"/>
      <c r="X306" s="1109"/>
      <c r="Y306" s="1112"/>
      <c r="Z306" s="1112"/>
      <c r="AA306" s="8"/>
      <c r="AB306" s="8"/>
    </row>
    <row r="307" spans="1:28" s="6" customFormat="1" ht="14.25">
      <c r="A307" s="1393" t="s">
        <v>1386</v>
      </c>
      <c r="B307" s="1081" t="s">
        <v>46</v>
      </c>
      <c r="C307" s="1449"/>
      <c r="D307" s="1112"/>
      <c r="E307" s="1080" t="s">
        <v>47</v>
      </c>
      <c r="F307" s="1449"/>
      <c r="G307" s="1112"/>
      <c r="H307" s="1080" t="s">
        <v>48</v>
      </c>
      <c r="I307" s="1471"/>
      <c r="J307" s="1825"/>
      <c r="K307" s="1096" t="s">
        <v>69</v>
      </c>
      <c r="L307" s="1449"/>
      <c r="M307" s="1112"/>
      <c r="N307" s="1079" t="s">
        <v>1375</v>
      </c>
      <c r="O307" s="1449"/>
      <c r="P307" s="1112"/>
      <c r="Q307" s="1102" t="s">
        <v>1392</v>
      </c>
      <c r="R307" s="1488"/>
      <c r="S307" s="1112"/>
      <c r="T307" s="1088"/>
      <c r="U307" s="1109"/>
      <c r="V307" s="1112"/>
      <c r="W307" s="1088"/>
      <c r="X307" s="1109"/>
      <c r="Y307" s="1112"/>
      <c r="Z307" s="1112"/>
      <c r="AA307" s="8"/>
      <c r="AB307" s="8"/>
    </row>
    <row r="308" spans="1:28" s="6" customFormat="1" ht="14.25">
      <c r="A308" s="1393" t="s">
        <v>1387</v>
      </c>
      <c r="B308" s="1082" t="s">
        <v>49</v>
      </c>
      <c r="C308" s="1449"/>
      <c r="D308" s="1112"/>
      <c r="E308" s="1088"/>
      <c r="F308" s="1109"/>
      <c r="G308" s="1112"/>
      <c r="H308" s="1080" t="s">
        <v>45</v>
      </c>
      <c r="I308" s="1471"/>
      <c r="J308" s="1825"/>
      <c r="K308" s="1096" t="s">
        <v>66</v>
      </c>
      <c r="L308" s="1449"/>
      <c r="M308" s="1112"/>
      <c r="N308" s="1080" t="s">
        <v>66</v>
      </c>
      <c r="O308" s="1449"/>
      <c r="P308" s="1112"/>
      <c r="Q308" s="1103" t="s">
        <v>44</v>
      </c>
      <c r="R308" s="1449"/>
      <c r="S308" s="1112"/>
      <c r="T308" s="1106" t="s">
        <v>65</v>
      </c>
      <c r="U308" s="1449"/>
      <c r="V308" s="1112"/>
      <c r="W308" s="1088"/>
      <c r="X308" s="1109"/>
      <c r="Y308" s="1112"/>
      <c r="Z308" s="1112"/>
      <c r="AA308" s="8"/>
      <c r="AB308" s="8"/>
    </row>
    <row r="309" spans="1:24" ht="14.25">
      <c r="A309" s="1393" t="s">
        <v>1385</v>
      </c>
      <c r="B309" s="1080" t="s">
        <v>51</v>
      </c>
      <c r="C309" s="1449"/>
      <c r="E309" s="1088"/>
      <c r="F309" s="1109"/>
      <c r="H309" s="1083" t="s">
        <v>52</v>
      </c>
      <c r="I309" s="1471"/>
      <c r="J309" s="1827"/>
      <c r="K309" s="1096" t="s">
        <v>65</v>
      </c>
      <c r="L309" s="1449"/>
      <c r="N309" s="1080" t="s">
        <v>47</v>
      </c>
      <c r="O309" s="1449"/>
      <c r="Q309" s="1083" t="s">
        <v>52</v>
      </c>
      <c r="R309" s="1449"/>
      <c r="T309" s="1107" t="s">
        <v>52</v>
      </c>
      <c r="U309" s="1449"/>
      <c r="W309" s="1083" t="s">
        <v>67</v>
      </c>
      <c r="X309" s="1449"/>
    </row>
    <row r="310" spans="1:24" ht="14.25">
      <c r="A310" s="1393" t="s">
        <v>1388</v>
      </c>
      <c r="B310" s="1083" t="s">
        <v>52</v>
      </c>
      <c r="C310" s="1449"/>
      <c r="E310" s="1083" t="s">
        <v>52</v>
      </c>
      <c r="F310" s="1449"/>
      <c r="H310" s="1083" t="s">
        <v>53</v>
      </c>
      <c r="I310" s="1471"/>
      <c r="J310" s="1827"/>
      <c r="K310" s="1097" t="s">
        <v>52</v>
      </c>
      <c r="L310" s="1449"/>
      <c r="N310" s="1083" t="s">
        <v>52</v>
      </c>
      <c r="O310" s="1449"/>
      <c r="Q310" s="1083" t="s">
        <v>53</v>
      </c>
      <c r="R310" s="1449"/>
      <c r="T310" s="1088"/>
      <c r="U310" s="1109"/>
      <c r="W310" s="1088"/>
      <c r="X310" s="1109"/>
    </row>
    <row r="311" spans="1:24" ht="14.25">
      <c r="A311" s="1393" t="s">
        <v>1389</v>
      </c>
      <c r="B311" s="1083" t="s">
        <v>53</v>
      </c>
      <c r="C311" s="1449"/>
      <c r="E311" s="1083" t="s">
        <v>53</v>
      </c>
      <c r="F311" s="1449"/>
      <c r="H311" s="1084" t="s">
        <v>1377</v>
      </c>
      <c r="I311" s="1471"/>
      <c r="J311" s="1827"/>
      <c r="K311" s="1098" t="s">
        <v>1376</v>
      </c>
      <c r="L311" s="1449"/>
      <c r="N311" s="1083" t="s">
        <v>53</v>
      </c>
      <c r="O311" s="1449"/>
      <c r="Q311" s="1084" t="s">
        <v>1376</v>
      </c>
      <c r="R311" s="1449"/>
      <c r="T311" s="1088"/>
      <c r="U311" s="1109"/>
      <c r="W311" s="1088"/>
      <c r="X311" s="1109"/>
    </row>
    <row r="312" spans="1:26" s="6" customFormat="1" ht="14.25">
      <c r="A312" s="1393"/>
      <c r="B312" s="1084" t="s">
        <v>1376</v>
      </c>
      <c r="C312" s="1449"/>
      <c r="D312" s="1116"/>
      <c r="E312" s="1084" t="s">
        <v>1345</v>
      </c>
      <c r="F312" s="1449"/>
      <c r="G312" s="1116"/>
      <c r="H312" s="1090" t="s">
        <v>55</v>
      </c>
      <c r="I312" s="1471"/>
      <c r="J312" s="1826"/>
      <c r="K312" s="1099" t="s">
        <v>55</v>
      </c>
      <c r="L312" s="1449"/>
      <c r="M312" s="1116"/>
      <c r="N312" s="1084" t="s">
        <v>1376</v>
      </c>
      <c r="O312" s="1449"/>
      <c r="P312" s="1116"/>
      <c r="Q312" s="1090" t="s">
        <v>55</v>
      </c>
      <c r="R312" s="1449"/>
      <c r="S312" s="1116"/>
      <c r="T312" s="1088"/>
      <c r="U312" s="1109"/>
      <c r="V312" s="1116"/>
      <c r="W312" s="1090" t="s">
        <v>55</v>
      </c>
      <c r="X312" s="1449"/>
      <c r="Y312" s="1116"/>
      <c r="Z312" s="1116"/>
    </row>
    <row r="313" spans="1:24" ht="14.25">
      <c r="A313" s="1393"/>
      <c r="B313" s="1085" t="s">
        <v>55</v>
      </c>
      <c r="C313" s="1449"/>
      <c r="E313" s="1088"/>
      <c r="F313" s="1109"/>
      <c r="H313" s="1091" t="s">
        <v>1379</v>
      </c>
      <c r="I313" s="1471"/>
      <c r="J313" s="1827"/>
      <c r="K313" s="1099" t="s">
        <v>73</v>
      </c>
      <c r="L313" s="1449"/>
      <c r="N313" s="1090" t="s">
        <v>55</v>
      </c>
      <c r="O313" s="1449"/>
      <c r="Q313" s="1091" t="s">
        <v>1379</v>
      </c>
      <c r="R313" s="1449"/>
      <c r="T313" s="1088"/>
      <c r="U313" s="1109"/>
      <c r="W313" s="1088"/>
      <c r="X313" s="1109"/>
    </row>
    <row r="314" spans="1:26" s="6" customFormat="1" ht="14.25">
      <c r="A314" s="1393"/>
      <c r="B314" s="1091" t="s">
        <v>1393</v>
      </c>
      <c r="C314" s="1449"/>
      <c r="D314" s="1116"/>
      <c r="E314" s="1088"/>
      <c r="F314" s="1109"/>
      <c r="G314" s="1116"/>
      <c r="H314" s="1091" t="s">
        <v>1393</v>
      </c>
      <c r="I314" s="1471"/>
      <c r="J314" s="1826"/>
      <c r="K314" s="1091" t="s">
        <v>1393</v>
      </c>
      <c r="L314" s="1449"/>
      <c r="M314" s="1116"/>
      <c r="N314" s="1091" t="s">
        <v>1393</v>
      </c>
      <c r="O314" s="1449"/>
      <c r="P314" s="1116"/>
      <c r="Q314" s="1091" t="s">
        <v>1393</v>
      </c>
      <c r="R314" s="1449"/>
      <c r="S314" s="1116"/>
      <c r="T314" s="1088"/>
      <c r="U314" s="1109"/>
      <c r="V314" s="1116"/>
      <c r="W314" s="1088"/>
      <c r="X314" s="1109"/>
      <c r="Y314" s="1116"/>
      <c r="Z314" s="1116"/>
    </row>
    <row r="315" spans="1:24" ht="15">
      <c r="A315" s="1938" t="s">
        <v>68</v>
      </c>
      <c r="B315" s="1119">
        <f>Germany!AH14+Germany!AI14</f>
        <v>0</v>
      </c>
      <c r="C315" s="1450"/>
      <c r="E315" s="1119">
        <f>Italy!Y14+Italy!Z14</f>
        <v>0</v>
      </c>
      <c r="F315" s="1450"/>
      <c r="H315" s="1119">
        <f>Japan!AT16+Japan!AU16</f>
        <v>0</v>
      </c>
      <c r="I315" s="1472"/>
      <c r="J315" s="1827"/>
      <c r="K315" s="1120" t="s">
        <v>68</v>
      </c>
      <c r="L315" s="1449"/>
      <c r="N315" s="1119">
        <f>Britain!AK16+Britain!AL16</f>
        <v>0</v>
      </c>
      <c r="O315" s="1450"/>
      <c r="Q315" s="1119">
        <f>USANavy!W14+USANavy!X14+USANavy!AK14+USANavy!AL14</f>
        <v>0</v>
      </c>
      <c r="R315" s="1450"/>
      <c r="T315" s="1122" t="s">
        <v>68</v>
      </c>
      <c r="U315" s="1449"/>
      <c r="W315" s="1121"/>
      <c r="X315" s="1109"/>
    </row>
    <row r="316" spans="1:24" ht="20.25">
      <c r="A316" s="1933" t="s">
        <v>1369</v>
      </c>
      <c r="B316" s="1934">
        <f>C302*3+C303*2+C304*1+C305*3+C306*10+C307*8+C309*4+C310*3+C311+C312*3+C313*2+C308*6+C314*5+B315*3</f>
        <v>0</v>
      </c>
      <c r="C316" s="1451"/>
      <c r="E316" s="1934">
        <f>F302*3+F303*2+F304*1+F305*3+F307*4+F310*3+F311+F312*3+E315*3</f>
        <v>0</v>
      </c>
      <c r="F316" s="1450"/>
      <c r="H316" s="1934">
        <f>I302*3+I303*2+I304+I305*3+I306*6+I307*4+I308*2+I309*3+I310+I311*3+I312*2+I313*10+I314*5+H315*3</f>
        <v>0</v>
      </c>
      <c r="I316" s="1472"/>
      <c r="J316" s="1886"/>
      <c r="K316" s="1934">
        <f>L302*3+L303*2+L304+L306*3+L307*10+L308*8+L309*6+L310*3+L305+L311*3+L312*2+L314*5+L315*3</f>
        <v>0</v>
      </c>
      <c r="L316" s="1450"/>
      <c r="N316" s="1934">
        <f>O304*3+O305*2+O306*1+O307*3+O308*8+O309*4+O310*3+O311+O312*3+O313*2+O314*5+N315*3-R307*3-R306</f>
        <v>0</v>
      </c>
      <c r="O316" s="1450"/>
      <c r="Q316" s="1934">
        <f>R302*3+R303*2+R304+R305*3+R306+R307*3+R308*10+R309*3+R310+R311*3+R312*2+R313*10+R314*5+Q315*3</f>
        <v>0</v>
      </c>
      <c r="R316" s="1450"/>
      <c r="T316" s="1932">
        <f>U302*2+U303+U304+U308*6+U309*3+U315*3</f>
        <v>0</v>
      </c>
      <c r="U316" s="1450"/>
      <c r="W316" s="1934">
        <f>X302*2+X303+X304+X309*3+X312*2</f>
        <v>0</v>
      </c>
      <c r="X316" s="1450"/>
    </row>
    <row r="317" spans="1:24" ht="12.75">
      <c r="A317" s="1391"/>
      <c r="B317" s="1857">
        <f>IF(B316&gt;B301,"UCL Error","")</f>
      </c>
      <c r="C317" s="1447"/>
      <c r="E317" s="1857">
        <f>IF(E316&gt;E301,"UCL Error","")</f>
      </c>
      <c r="F317" s="1447"/>
      <c r="H317" s="1857">
        <f>IF(H316&gt;H301,"UCL Error","")</f>
      </c>
      <c r="I317" s="1447"/>
      <c r="J317" s="1827"/>
      <c r="K317" s="1857">
        <f>IF(K316&gt;K301,"UCL Error","")</f>
      </c>
      <c r="L317" s="1447"/>
      <c r="N317" s="1857">
        <f>IF(N316&gt;N301,"UCL Error","")</f>
      </c>
      <c r="O317" s="1447"/>
      <c r="Q317" s="1857">
        <f>IF(Q316&gt;Q301,"UCL Error","")</f>
      </c>
      <c r="R317" s="1447"/>
      <c r="T317" s="1857">
        <f>IF(T316&gt;T301,"UCL Error","")</f>
      </c>
      <c r="U317" s="1447"/>
      <c r="W317" s="1857">
        <f>IF(W316&gt;W301,"UCL Error","")</f>
      </c>
      <c r="X317" s="1447"/>
    </row>
    <row r="318" spans="1:24" ht="15.75">
      <c r="A318" s="1394" t="s">
        <v>1390</v>
      </c>
      <c r="B318" s="1414">
        <f>B316+C297+C298+C296+C299</f>
        <v>0</v>
      </c>
      <c r="C318" s="1447"/>
      <c r="E318" s="1414">
        <f>E316+F297+F298+F296+F299</f>
        <v>0</v>
      </c>
      <c r="F318" s="1447"/>
      <c r="H318" s="1414">
        <f>H316+I297+I298+I296+I299</f>
        <v>0</v>
      </c>
      <c r="I318" s="1447"/>
      <c r="J318" s="1828"/>
      <c r="K318" s="1414">
        <f>K316+L297+L298+L296+L299</f>
        <v>0</v>
      </c>
      <c r="L318" s="1447"/>
      <c r="N318" s="1414">
        <f>N316+O297+O298+O296+O299</f>
        <v>0</v>
      </c>
      <c r="O318" s="1447"/>
      <c r="Q318" s="1414">
        <f>Q316+R297+R298+R296+R299</f>
        <v>0</v>
      </c>
      <c r="R318" s="1447"/>
      <c r="T318" s="1414">
        <f>T316+U297+U298+U296+U299</f>
        <v>0</v>
      </c>
      <c r="U318" s="1447"/>
      <c r="W318" s="1414">
        <f>W316+X297+X298+X296+X299</f>
        <v>0</v>
      </c>
      <c r="X318" s="1447"/>
    </row>
    <row r="319" spans="1:24" ht="13.5" thickBot="1">
      <c r="A319" s="1395" t="s">
        <v>35</v>
      </c>
      <c r="B319" s="1395" t="s">
        <v>55</v>
      </c>
      <c r="C319" s="1445"/>
      <c r="E319" s="1395" t="s">
        <v>55</v>
      </c>
      <c r="F319" s="1445"/>
      <c r="H319" s="1395" t="s">
        <v>55</v>
      </c>
      <c r="I319" s="1468"/>
      <c r="J319" s="1827"/>
      <c r="K319" s="1395" t="s">
        <v>55</v>
      </c>
      <c r="L319" s="1445"/>
      <c r="N319" s="1395" t="s">
        <v>55</v>
      </c>
      <c r="O319" s="1445"/>
      <c r="Q319" s="1395" t="s">
        <v>55</v>
      </c>
      <c r="R319" s="1445"/>
      <c r="T319" s="1881"/>
      <c r="U319" s="1882"/>
      <c r="W319" s="1878"/>
      <c r="X319" s="1879"/>
    </row>
    <row r="320" spans="1:24" ht="19.5" thickBot="1" thickTop="1">
      <c r="A320" s="1398" t="s">
        <v>1421</v>
      </c>
      <c r="B320" s="1408">
        <f>B291+C293+C294-B318-C319-C295</f>
        <v>41</v>
      </c>
      <c r="C320" s="1441"/>
      <c r="D320" s="1128"/>
      <c r="E320" s="1417">
        <f>E291+F293+F294-E318-F319-F295</f>
        <v>41</v>
      </c>
      <c r="F320" s="1461"/>
      <c r="G320" s="1128"/>
      <c r="H320" s="1419">
        <f>H291+I293+I294-H318-I319-I295</f>
        <v>41</v>
      </c>
      <c r="I320" s="1465"/>
      <c r="J320" s="1824"/>
      <c r="K320" s="1422">
        <f>K291+L293+L294-K318-L319-L295</f>
        <v>41</v>
      </c>
      <c r="L320" s="1477"/>
      <c r="M320" s="1128"/>
      <c r="N320" s="1902">
        <f>N291+O293+O294-O295-O300-O302-O303-N318-O319</f>
        <v>41</v>
      </c>
      <c r="O320" s="1483"/>
      <c r="P320" s="1128"/>
      <c r="Q320" s="1433">
        <f>Q291+R293+R294-Q318-R319-R295</f>
        <v>23</v>
      </c>
      <c r="R320" s="1487"/>
      <c r="S320" s="1127"/>
      <c r="T320" s="1438">
        <f>T291+U293+U294-T318-U319-U295</f>
        <v>41</v>
      </c>
      <c r="U320" s="1492"/>
      <c r="V320" s="1129"/>
      <c r="W320" s="1435">
        <f>W291+X293+X294-W318-X319-X295</f>
        <v>41</v>
      </c>
      <c r="X320" s="1490"/>
    </row>
    <row r="321" spans="1:24" s="1905" customFormat="1" ht="30">
      <c r="A321" s="1911" t="s">
        <v>1402</v>
      </c>
      <c r="B321" s="1904"/>
      <c r="C321" s="1453"/>
      <c r="E321" s="1906"/>
      <c r="F321" s="1453"/>
      <c r="H321" s="1904"/>
      <c r="I321" s="1474"/>
      <c r="J321" s="1907"/>
      <c r="K321" s="1908"/>
      <c r="L321" s="1484"/>
      <c r="N321" s="1909"/>
      <c r="O321" s="1484"/>
      <c r="Q321" s="1909"/>
      <c r="R321" s="1484"/>
      <c r="T321" s="1909"/>
      <c r="U321" s="1484"/>
      <c r="X321" s="1484"/>
    </row>
    <row r="322" spans="1:24" ht="45" thickBot="1">
      <c r="A322" s="1399"/>
      <c r="B322" s="1399"/>
      <c r="C322" s="1454"/>
      <c r="D322" s="1145"/>
      <c r="E322" s="1399"/>
      <c r="F322" s="1454"/>
      <c r="G322" s="1145"/>
      <c r="H322" s="1399"/>
      <c r="I322" s="1454"/>
      <c r="J322" s="1140"/>
      <c r="K322" s="1424" t="s">
        <v>1422</v>
      </c>
      <c r="L322" s="1454"/>
      <c r="M322" s="1145"/>
      <c r="N322" s="1399"/>
      <c r="O322" s="1454"/>
      <c r="P322" s="1145"/>
      <c r="Q322" s="1399"/>
      <c r="R322" s="1454"/>
      <c r="S322" s="1145"/>
      <c r="T322" s="1399"/>
      <c r="U322" s="1454"/>
      <c r="V322" s="1145"/>
      <c r="W322" s="1399"/>
      <c r="X322" s="1454"/>
    </row>
    <row r="323" spans="1:28" s="288" customFormat="1" ht="19.5" thickBot="1" thickTop="1">
      <c r="A323" s="1400" t="s">
        <v>1423</v>
      </c>
      <c r="B323" s="1408">
        <f>YSS!B20</f>
        <v>42</v>
      </c>
      <c r="C323" s="1441"/>
      <c r="D323" s="1128"/>
      <c r="E323" s="1417">
        <f>YSS!C20</f>
        <v>42</v>
      </c>
      <c r="F323" s="1461"/>
      <c r="G323" s="1128"/>
      <c r="H323" s="1419">
        <f>YSS!D20</f>
        <v>42</v>
      </c>
      <c r="I323" s="1465"/>
      <c r="J323" s="1824"/>
      <c r="K323" s="1422">
        <f>YSS!E20</f>
        <v>42</v>
      </c>
      <c r="L323" s="1477"/>
      <c r="M323" s="1128"/>
      <c r="N323" s="1429">
        <f>YSS!F20</f>
        <v>42</v>
      </c>
      <c r="O323" s="1483"/>
      <c r="P323" s="1128"/>
      <c r="Q323" s="1433">
        <f>YSS!G20</f>
        <v>42</v>
      </c>
      <c r="R323" s="1487"/>
      <c r="S323" s="1127"/>
      <c r="T323" s="1438">
        <f>YSS!H20</f>
        <v>42</v>
      </c>
      <c r="U323" s="1492"/>
      <c r="V323" s="1129"/>
      <c r="W323" s="1435">
        <f>YSS!I20</f>
        <v>42</v>
      </c>
      <c r="X323" s="1490"/>
      <c r="Y323" s="1111"/>
      <c r="Z323" s="1111"/>
      <c r="AA323" s="1071"/>
      <c r="AB323" s="1071"/>
    </row>
    <row r="324" spans="1:28" s="6" customFormat="1" ht="14.25">
      <c r="A324" s="1385" t="s">
        <v>1354</v>
      </c>
      <c r="B324" s="1133">
        <f>YSS!B21</f>
        <v>150</v>
      </c>
      <c r="C324" s="1442"/>
      <c r="D324" s="1132"/>
      <c r="E324" s="1086">
        <f>YSS!C21</f>
        <v>50</v>
      </c>
      <c r="F324" s="1462"/>
      <c r="G324" s="1112"/>
      <c r="H324" s="1123">
        <f>YSS!D21</f>
        <v>70</v>
      </c>
      <c r="I324" s="1466"/>
      <c r="J324" s="1825"/>
      <c r="K324" s="1210">
        <f>YSS!E21</f>
        <v>90</v>
      </c>
      <c r="L324" s="1462"/>
      <c r="M324" s="1112"/>
      <c r="N324" s="1125">
        <f>YSS!F21</f>
        <v>120</v>
      </c>
      <c r="O324" s="1494"/>
      <c r="P324" s="1112"/>
      <c r="Q324" s="1126">
        <f>YSS!G21</f>
        <v>100</v>
      </c>
      <c r="R324" s="1462"/>
      <c r="S324" s="1112"/>
      <c r="T324" s="1134">
        <f>YSS!H21</f>
        <v>60</v>
      </c>
      <c r="U324" s="1493"/>
      <c r="V324" s="1130"/>
      <c r="W324" s="1131">
        <f>YSS!I21</f>
        <v>20</v>
      </c>
      <c r="X324" s="1450"/>
      <c r="Y324" s="1132"/>
      <c r="Z324" s="1112"/>
      <c r="AA324" s="8"/>
      <c r="AB324" s="8"/>
    </row>
    <row r="325" spans="1:24" ht="12.75">
      <c r="A325" s="1386" t="s">
        <v>32</v>
      </c>
      <c r="B325" s="1409" t="s">
        <v>1397</v>
      </c>
      <c r="C325" s="1443"/>
      <c r="D325" s="1132"/>
      <c r="E325" s="1409" t="s">
        <v>1397</v>
      </c>
      <c r="F325" s="1463"/>
      <c r="G325" s="1112"/>
      <c r="H325" s="1409" t="s">
        <v>1397</v>
      </c>
      <c r="I325" s="1467"/>
      <c r="J325" s="1825"/>
      <c r="K325" s="1409" t="s">
        <v>1397</v>
      </c>
      <c r="L325" s="1463"/>
      <c r="M325" s="1112"/>
      <c r="N325" s="1409" t="s">
        <v>1397</v>
      </c>
      <c r="O325" s="1463"/>
      <c r="P325" s="1112"/>
      <c r="Q325" s="1409" t="s">
        <v>1397</v>
      </c>
      <c r="R325" s="1463"/>
      <c r="S325" s="1112"/>
      <c r="T325" s="1409" t="s">
        <v>1397</v>
      </c>
      <c r="U325" s="1463"/>
      <c r="V325" s="1112"/>
      <c r="W325" s="1409" t="s">
        <v>1397</v>
      </c>
      <c r="X325" s="1463"/>
    </row>
    <row r="326" spans="1:24" ht="12.75">
      <c r="A326" s="1387" t="s">
        <v>33</v>
      </c>
      <c r="B326" s="1410" t="s">
        <v>1398</v>
      </c>
      <c r="C326" s="1444"/>
      <c r="D326" s="1112"/>
      <c r="E326" s="1410" t="s">
        <v>1398</v>
      </c>
      <c r="F326" s="1463"/>
      <c r="G326" s="1112"/>
      <c r="H326" s="1410" t="s">
        <v>1398</v>
      </c>
      <c r="I326" s="1467"/>
      <c r="J326" s="1825"/>
      <c r="K326" s="1410" t="s">
        <v>1398</v>
      </c>
      <c r="L326" s="1463"/>
      <c r="M326" s="1112"/>
      <c r="N326" s="1410" t="s">
        <v>1398</v>
      </c>
      <c r="O326" s="1463"/>
      <c r="P326" s="1112"/>
      <c r="Q326" s="1410" t="s">
        <v>1398</v>
      </c>
      <c r="R326" s="1463"/>
      <c r="S326" s="1112"/>
      <c r="T326" s="1410" t="s">
        <v>1398</v>
      </c>
      <c r="U326" s="1463"/>
      <c r="V326" s="1112"/>
      <c r="W326" s="1410" t="s">
        <v>1398</v>
      </c>
      <c r="X326" s="1463"/>
    </row>
    <row r="327" spans="1:24" ht="12.75">
      <c r="A327" s="1388" t="s">
        <v>37</v>
      </c>
      <c r="B327" s="1411" t="s">
        <v>37</v>
      </c>
      <c r="C327" s="1445"/>
      <c r="D327" s="1117"/>
      <c r="E327" s="1411" t="s">
        <v>37</v>
      </c>
      <c r="F327" s="1445"/>
      <c r="G327" s="1117"/>
      <c r="H327" s="1411" t="s">
        <v>37</v>
      </c>
      <c r="I327" s="1468"/>
      <c r="J327" s="1826"/>
      <c r="K327" s="1411" t="s">
        <v>37</v>
      </c>
      <c r="L327" s="1445"/>
      <c r="M327" s="1117"/>
      <c r="N327" s="1411" t="s">
        <v>1400</v>
      </c>
      <c r="O327" s="1445"/>
      <c r="P327" s="1117"/>
      <c r="Q327" s="1411" t="s">
        <v>37</v>
      </c>
      <c r="R327" s="1445"/>
      <c r="S327" s="1117"/>
      <c r="T327" s="1411" t="s">
        <v>37</v>
      </c>
      <c r="U327" s="1445"/>
      <c r="V327" s="1117"/>
      <c r="W327" s="1411" t="s">
        <v>37</v>
      </c>
      <c r="X327" s="1445"/>
    </row>
    <row r="328" spans="1:24" ht="12.75">
      <c r="A328" s="1389" t="s">
        <v>34</v>
      </c>
      <c r="B328" s="1412" t="s">
        <v>434</v>
      </c>
      <c r="C328" s="1445"/>
      <c r="D328" s="1112"/>
      <c r="E328" s="1412" t="s">
        <v>434</v>
      </c>
      <c r="F328" s="1445"/>
      <c r="G328" s="1112"/>
      <c r="H328" s="1412" t="s">
        <v>434</v>
      </c>
      <c r="I328" s="1468"/>
      <c r="J328" s="1825"/>
      <c r="K328" s="1412" t="s">
        <v>434</v>
      </c>
      <c r="L328" s="1445"/>
      <c r="M328" s="1112"/>
      <c r="N328" s="1412" t="s">
        <v>434</v>
      </c>
      <c r="O328" s="1445"/>
      <c r="P328" s="1112"/>
      <c r="Q328" s="1412" t="s">
        <v>434</v>
      </c>
      <c r="R328" s="1445"/>
      <c r="S328" s="1112"/>
      <c r="T328" s="1412" t="s">
        <v>434</v>
      </c>
      <c r="U328" s="1445"/>
      <c r="V328" s="1112"/>
      <c r="W328" s="1412" t="s">
        <v>434</v>
      </c>
      <c r="X328" s="1445"/>
    </row>
    <row r="329" spans="1:24" ht="12.75">
      <c r="A329" s="1390" t="s">
        <v>1370</v>
      </c>
      <c r="B329" s="1413" t="s">
        <v>200</v>
      </c>
      <c r="C329" s="1446"/>
      <c r="D329" s="1113"/>
      <c r="E329" s="1413" t="s">
        <v>200</v>
      </c>
      <c r="F329" s="1446"/>
      <c r="G329" s="1113"/>
      <c r="H329" s="1413" t="s">
        <v>200</v>
      </c>
      <c r="I329" s="1469"/>
      <c r="J329" s="1825"/>
      <c r="K329" s="1413" t="s">
        <v>200</v>
      </c>
      <c r="L329" s="1446"/>
      <c r="M329" s="1113"/>
      <c r="N329" s="1413" t="s">
        <v>200</v>
      </c>
      <c r="O329" s="1446"/>
      <c r="P329" s="1113"/>
      <c r="Q329" s="1413" t="s">
        <v>200</v>
      </c>
      <c r="R329" s="1446"/>
      <c r="S329" s="1113"/>
      <c r="T329" s="1413" t="s">
        <v>200</v>
      </c>
      <c r="U329" s="1446"/>
      <c r="V329" s="1113"/>
      <c r="W329" s="1413" t="s">
        <v>200</v>
      </c>
      <c r="X329" s="1446"/>
    </row>
    <row r="330" spans="1:24" ht="12.75">
      <c r="A330" s="1389" t="s">
        <v>1371</v>
      </c>
      <c r="B330" s="1412" t="s">
        <v>1399</v>
      </c>
      <c r="C330" s="1445"/>
      <c r="D330" s="1112"/>
      <c r="E330" s="1412" t="s">
        <v>1399</v>
      </c>
      <c r="F330" s="1445"/>
      <c r="G330" s="1112"/>
      <c r="H330" s="1412" t="s">
        <v>1399</v>
      </c>
      <c r="I330" s="1468"/>
      <c r="J330" s="1825"/>
      <c r="K330" s="1412" t="s">
        <v>1399</v>
      </c>
      <c r="L330" s="1445"/>
      <c r="M330" s="1112"/>
      <c r="N330" s="1412" t="s">
        <v>1399</v>
      </c>
      <c r="O330" s="1445"/>
      <c r="P330" s="1112"/>
      <c r="Q330" s="1412" t="s">
        <v>1399</v>
      </c>
      <c r="R330" s="1445"/>
      <c r="S330" s="1112"/>
      <c r="T330" s="1412" t="s">
        <v>1399</v>
      </c>
      <c r="U330" s="1445"/>
      <c r="V330" s="1112"/>
      <c r="W330" s="1412" t="s">
        <v>1399</v>
      </c>
      <c r="X330" s="1445"/>
    </row>
    <row r="331" spans="1:24" ht="12.75">
      <c r="A331" s="1390" t="s">
        <v>36</v>
      </c>
      <c r="B331" s="1390" t="s">
        <v>36</v>
      </c>
      <c r="C331" s="1445"/>
      <c r="E331" s="1390" t="s">
        <v>36</v>
      </c>
      <c r="F331" s="1445"/>
      <c r="H331" s="1390" t="s">
        <v>36</v>
      </c>
      <c r="I331" s="1468"/>
      <c r="J331" s="1827"/>
      <c r="K331" s="1390" t="s">
        <v>36</v>
      </c>
      <c r="L331" s="1445"/>
      <c r="N331" s="1390" t="s">
        <v>36</v>
      </c>
      <c r="O331" s="1445"/>
      <c r="Q331" s="1390" t="s">
        <v>36</v>
      </c>
      <c r="R331" s="1445"/>
      <c r="T331" s="1390" t="s">
        <v>36</v>
      </c>
      <c r="U331" s="1445"/>
      <c r="W331" s="1390" t="s">
        <v>36</v>
      </c>
      <c r="X331" s="1445"/>
    </row>
    <row r="332" spans="1:24" s="1115" customFormat="1" ht="13.5" thickBot="1">
      <c r="A332" s="1896" t="s">
        <v>1522</v>
      </c>
      <c r="B332" s="1896" t="s">
        <v>1522</v>
      </c>
      <c r="C332" s="1903"/>
      <c r="E332" s="1896" t="s">
        <v>1522</v>
      </c>
      <c r="F332" s="1903"/>
      <c r="H332" s="1896" t="s">
        <v>1522</v>
      </c>
      <c r="I332" s="1903"/>
      <c r="J332" s="1886"/>
      <c r="K332" s="1896" t="s">
        <v>1522</v>
      </c>
      <c r="L332" s="1903"/>
      <c r="N332" s="1896" t="s">
        <v>1522</v>
      </c>
      <c r="O332" s="1903"/>
      <c r="Q332" s="1391"/>
      <c r="R332" s="1447"/>
      <c r="T332" s="1391"/>
      <c r="U332" s="1447"/>
      <c r="W332" s="1391"/>
      <c r="X332" s="1447"/>
    </row>
    <row r="333" spans="1:28" s="1075" customFormat="1" ht="21.75" thickBot="1" thickTop="1">
      <c r="A333" s="1937" t="s">
        <v>1382</v>
      </c>
      <c r="B333" s="1925">
        <f>ROUNDDOWN((((B324+C325-IF(C331&gt;0,C331,0)-C327)/3)-C332)/IF(C333="yes",2,1),0)+IF(C331&lt;0,ROUNDDOWN(-C331/3,0),0)</f>
        <v>50</v>
      </c>
      <c r="C333" s="1898" t="s">
        <v>1525</v>
      </c>
      <c r="D333" s="1128"/>
      <c r="E333" s="1926">
        <f>ROUNDDOWN((((E324+F325-IF(F331&gt;0,F331,0)-F327)/3)-F332)/IF(F333="yes",2,1),0)+IF(F331&lt;0,ROUNDDOWN(-F331/3,0),0)</f>
        <v>16</v>
      </c>
      <c r="F333" s="1898" t="s">
        <v>1525</v>
      </c>
      <c r="G333" s="1128"/>
      <c r="H333" s="1925">
        <f>ROUNDDOWN((((H324+I325-IF(I331&gt;0,I331,0)-I327)/3)-I332)/IF(I333="yes",2,1),0)+IF(I331&lt;0,ROUNDDOWN(-I331/3,0),0)</f>
        <v>23</v>
      </c>
      <c r="I333" s="1898" t="s">
        <v>1525</v>
      </c>
      <c r="J333" s="1824"/>
      <c r="K333" s="1927">
        <f>ROUNDDOWN((((K324+L325-IF(L331&gt;0,L331,0)-L327)/3)-L332)/IF(L333="yes",2,1),0)+IF(L331&lt;0,ROUNDDOWN(-L331/3,0),0)</f>
        <v>30</v>
      </c>
      <c r="L333" s="1898" t="s">
        <v>1525</v>
      </c>
      <c r="M333" s="1128"/>
      <c r="N333" s="1928">
        <f>ROUNDDOWN((((N324+O325-IF(O331&gt;0,O331,0)-O327-40-O324)/3)-O332)/IF(O333="yes",2,1)+(40+O324)/3-O334/3-(O335/3)+IF(O331&lt;0,(-O331/3),0),0)</f>
        <v>40</v>
      </c>
      <c r="O333" s="1898" t="s">
        <v>1525</v>
      </c>
      <c r="P333" s="1128"/>
      <c r="Q333" s="1929">
        <f>ROUNDDOWN((Q324+R325-R331-R327)/3,0)/IF(R333="yes",2,1)</f>
        <v>33</v>
      </c>
      <c r="R333" s="1898" t="s">
        <v>1525</v>
      </c>
      <c r="S333" s="1127"/>
      <c r="T333" s="1930">
        <f>ROUNDDOWN((T324+U325-U331-U327)/3,0)/IF(U333="yes",2,1)</f>
        <v>20</v>
      </c>
      <c r="U333" s="1898" t="s">
        <v>1525</v>
      </c>
      <c r="V333" s="1129"/>
      <c r="W333" s="1931">
        <f>ROUNDDOWN((W324+X325-X331-X327)/3,0)</f>
        <v>6</v>
      </c>
      <c r="X333" s="1856"/>
      <c r="Y333" s="1114"/>
      <c r="Z333" s="1114"/>
      <c r="AA333" s="1076"/>
      <c r="AB333" s="1076"/>
    </row>
    <row r="334" spans="1:28" s="288" customFormat="1" ht="15" thickBot="1">
      <c r="A334" s="1392"/>
      <c r="B334" s="1077" t="s">
        <v>40</v>
      </c>
      <c r="C334" s="1448"/>
      <c r="D334" s="1111"/>
      <c r="E334" s="1077" t="s">
        <v>40</v>
      </c>
      <c r="F334" s="1448"/>
      <c r="G334" s="1111"/>
      <c r="H334" s="1089" t="s">
        <v>889</v>
      </c>
      <c r="I334" s="1470"/>
      <c r="J334" s="1825"/>
      <c r="K334" s="1092" t="s">
        <v>60</v>
      </c>
      <c r="L334" s="1448"/>
      <c r="M334" s="1895"/>
      <c r="N334" s="1430" t="s">
        <v>1523</v>
      </c>
      <c r="O334" s="1897"/>
      <c r="P334" s="1894"/>
      <c r="Q334" s="1077" t="s">
        <v>59</v>
      </c>
      <c r="R334" s="1448"/>
      <c r="S334" s="1111"/>
      <c r="T334" s="1104" t="s">
        <v>41</v>
      </c>
      <c r="U334" s="1448"/>
      <c r="V334" s="1111"/>
      <c r="W334" s="1089" t="s">
        <v>62</v>
      </c>
      <c r="X334" s="1448"/>
      <c r="Y334" s="1111"/>
      <c r="Z334" s="1111"/>
      <c r="AA334" s="1071"/>
      <c r="AB334" s="1071"/>
    </row>
    <row r="335" spans="1:28" s="6" customFormat="1" ht="15" thickBot="1">
      <c r="A335" s="1393"/>
      <c r="B335" s="1078" t="s">
        <v>1342</v>
      </c>
      <c r="C335" s="1449"/>
      <c r="D335" s="1112"/>
      <c r="E335" s="1087" t="s">
        <v>41</v>
      </c>
      <c r="F335" s="1449"/>
      <c r="G335" s="1112"/>
      <c r="H335" s="1078" t="s">
        <v>62</v>
      </c>
      <c r="I335" s="1471"/>
      <c r="J335" s="1825"/>
      <c r="K335" s="1093" t="s">
        <v>61</v>
      </c>
      <c r="L335" s="1449"/>
      <c r="M335" s="1130"/>
      <c r="N335" s="1914" t="s">
        <v>1524</v>
      </c>
      <c r="O335" s="1897"/>
      <c r="P335" s="1132"/>
      <c r="Q335" s="1087" t="s">
        <v>62</v>
      </c>
      <c r="R335" s="1449"/>
      <c r="S335" s="1112"/>
      <c r="T335" s="1105" t="s">
        <v>42</v>
      </c>
      <c r="U335" s="1449"/>
      <c r="V335" s="1112"/>
      <c r="W335" s="1078" t="s">
        <v>891</v>
      </c>
      <c r="X335" s="1449"/>
      <c r="Y335" s="1112"/>
      <c r="Z335" s="1112"/>
      <c r="AA335" s="8"/>
      <c r="AB335" s="8"/>
    </row>
    <row r="336" spans="1:28" s="6" customFormat="1" ht="14.25">
      <c r="A336" s="1393" t="s">
        <v>1383</v>
      </c>
      <c r="B336" s="1078" t="s">
        <v>1374</v>
      </c>
      <c r="C336" s="1449"/>
      <c r="D336" s="1112"/>
      <c r="E336" s="1078" t="s">
        <v>1374</v>
      </c>
      <c r="F336" s="1449"/>
      <c r="G336" s="1112"/>
      <c r="H336" s="1078" t="s">
        <v>891</v>
      </c>
      <c r="I336" s="1471"/>
      <c r="J336" s="1825"/>
      <c r="K336" s="1093" t="s">
        <v>64</v>
      </c>
      <c r="L336" s="1449"/>
      <c r="M336" s="1112"/>
      <c r="N336" s="1077" t="s">
        <v>59</v>
      </c>
      <c r="O336" s="1448"/>
      <c r="P336" s="1112"/>
      <c r="Q336" s="1087" t="s">
        <v>63</v>
      </c>
      <c r="R336" s="1449"/>
      <c r="S336" s="1112"/>
      <c r="T336" s="1105" t="s">
        <v>43</v>
      </c>
      <c r="U336" s="1449"/>
      <c r="V336" s="1112"/>
      <c r="W336" s="1078" t="s">
        <v>1378</v>
      </c>
      <c r="X336" s="1449"/>
      <c r="Y336" s="1112"/>
      <c r="Z336" s="1112"/>
      <c r="AA336" s="8"/>
      <c r="AB336" s="8"/>
    </row>
    <row r="337" spans="1:28" s="6" customFormat="1" ht="14.25">
      <c r="A337" s="1393" t="s">
        <v>1384</v>
      </c>
      <c r="B337" s="1079" t="s">
        <v>1375</v>
      </c>
      <c r="C337" s="1449"/>
      <c r="D337" s="1112"/>
      <c r="E337" s="1079" t="s">
        <v>1375</v>
      </c>
      <c r="F337" s="1449"/>
      <c r="G337" s="1112"/>
      <c r="H337" s="1079" t="s">
        <v>1375</v>
      </c>
      <c r="I337" s="1471"/>
      <c r="J337" s="1825"/>
      <c r="K337" s="1094" t="s">
        <v>1380</v>
      </c>
      <c r="L337" s="1449"/>
      <c r="M337" s="1112"/>
      <c r="N337" s="1087" t="s">
        <v>61</v>
      </c>
      <c r="O337" s="1449"/>
      <c r="P337" s="1112"/>
      <c r="Q337" s="1100" t="s">
        <v>1375</v>
      </c>
      <c r="R337" s="1449"/>
      <c r="S337" s="1112"/>
      <c r="T337" s="1088"/>
      <c r="U337" s="1109"/>
      <c r="V337" s="1112"/>
      <c r="W337" s="1088"/>
      <c r="X337" s="1109"/>
      <c r="Y337" s="1112"/>
      <c r="Z337" s="1112"/>
      <c r="AA337" s="8"/>
      <c r="AB337" s="8"/>
    </row>
    <row r="338" spans="1:28" s="6" customFormat="1" ht="14.25">
      <c r="A338" s="1393" t="s">
        <v>1385</v>
      </c>
      <c r="B338" s="1080" t="s">
        <v>44</v>
      </c>
      <c r="C338" s="1449"/>
      <c r="D338" s="1112"/>
      <c r="E338" s="1088"/>
      <c r="F338" s="1109"/>
      <c r="G338" s="1112"/>
      <c r="H338" s="1080" t="s">
        <v>50</v>
      </c>
      <c r="I338" s="1471"/>
      <c r="J338" s="1825"/>
      <c r="K338" s="1095" t="s">
        <v>1375</v>
      </c>
      <c r="L338" s="1449"/>
      <c r="M338" s="1112"/>
      <c r="N338" s="1087" t="s">
        <v>63</v>
      </c>
      <c r="O338" s="1449"/>
      <c r="P338" s="1112"/>
      <c r="Q338" s="1101" t="s">
        <v>1381</v>
      </c>
      <c r="R338" s="1488"/>
      <c r="S338" s="1112"/>
      <c r="T338" s="1088"/>
      <c r="U338" s="1109"/>
      <c r="V338" s="1112"/>
      <c r="W338" s="1088"/>
      <c r="X338" s="1109"/>
      <c r="Y338" s="1112"/>
      <c r="Z338" s="1112"/>
      <c r="AA338" s="8"/>
      <c r="AB338" s="8"/>
    </row>
    <row r="339" spans="1:28" s="6" customFormat="1" ht="14.25">
      <c r="A339" s="1393" t="s">
        <v>1386</v>
      </c>
      <c r="B339" s="1081" t="s">
        <v>46</v>
      </c>
      <c r="C339" s="1449"/>
      <c r="D339" s="1112"/>
      <c r="E339" s="1080" t="s">
        <v>47</v>
      </c>
      <c r="F339" s="1449"/>
      <c r="G339" s="1112"/>
      <c r="H339" s="1080" t="s">
        <v>48</v>
      </c>
      <c r="I339" s="1471"/>
      <c r="J339" s="1825"/>
      <c r="K339" s="1096" t="s">
        <v>69</v>
      </c>
      <c r="L339" s="1449"/>
      <c r="M339" s="1112"/>
      <c r="N339" s="1079" t="s">
        <v>1375</v>
      </c>
      <c r="O339" s="1449"/>
      <c r="P339" s="1112"/>
      <c r="Q339" s="1102" t="s">
        <v>1392</v>
      </c>
      <c r="R339" s="1488"/>
      <c r="S339" s="1112"/>
      <c r="T339" s="1088"/>
      <c r="U339" s="1109"/>
      <c r="V339" s="1112"/>
      <c r="W339" s="1088"/>
      <c r="X339" s="1109"/>
      <c r="Y339" s="1112"/>
      <c r="Z339" s="1112"/>
      <c r="AA339" s="8"/>
      <c r="AB339" s="8"/>
    </row>
    <row r="340" spans="1:28" s="6" customFormat="1" ht="14.25">
      <c r="A340" s="1393" t="s">
        <v>1387</v>
      </c>
      <c r="B340" s="1082" t="s">
        <v>49</v>
      </c>
      <c r="C340" s="1449"/>
      <c r="D340" s="1112"/>
      <c r="E340" s="1088"/>
      <c r="F340" s="1109"/>
      <c r="G340" s="1112"/>
      <c r="H340" s="1080" t="s">
        <v>45</v>
      </c>
      <c r="I340" s="1471"/>
      <c r="J340" s="1825"/>
      <c r="K340" s="1096" t="s">
        <v>66</v>
      </c>
      <c r="L340" s="1449"/>
      <c r="M340" s="1112"/>
      <c r="N340" s="1080" t="s">
        <v>66</v>
      </c>
      <c r="O340" s="1449"/>
      <c r="P340" s="1112"/>
      <c r="Q340" s="1103" t="s">
        <v>44</v>
      </c>
      <c r="R340" s="1449"/>
      <c r="S340" s="1112"/>
      <c r="T340" s="1106" t="s">
        <v>65</v>
      </c>
      <c r="U340" s="1449"/>
      <c r="V340" s="1112"/>
      <c r="W340" s="1088"/>
      <c r="X340" s="1109"/>
      <c r="Y340" s="1112"/>
      <c r="Z340" s="1112"/>
      <c r="AA340" s="8"/>
      <c r="AB340" s="8"/>
    </row>
    <row r="341" spans="1:24" ht="14.25">
      <c r="A341" s="1393" t="s">
        <v>1385</v>
      </c>
      <c r="B341" s="1080" t="s">
        <v>51</v>
      </c>
      <c r="C341" s="1449"/>
      <c r="E341" s="1088"/>
      <c r="F341" s="1109"/>
      <c r="H341" s="1083" t="s">
        <v>52</v>
      </c>
      <c r="I341" s="1471"/>
      <c r="J341" s="1827"/>
      <c r="K341" s="1096" t="s">
        <v>65</v>
      </c>
      <c r="L341" s="1449"/>
      <c r="N341" s="1080" t="s">
        <v>47</v>
      </c>
      <c r="O341" s="1449"/>
      <c r="Q341" s="1083" t="s">
        <v>52</v>
      </c>
      <c r="R341" s="1449"/>
      <c r="T341" s="1107" t="s">
        <v>52</v>
      </c>
      <c r="U341" s="1449"/>
      <c r="W341" s="1083" t="s">
        <v>67</v>
      </c>
      <c r="X341" s="1449"/>
    </row>
    <row r="342" spans="1:24" ht="14.25">
      <c r="A342" s="1393" t="s">
        <v>1388</v>
      </c>
      <c r="B342" s="1083" t="s">
        <v>52</v>
      </c>
      <c r="C342" s="1449"/>
      <c r="E342" s="1083" t="s">
        <v>52</v>
      </c>
      <c r="F342" s="1449"/>
      <c r="H342" s="1083" t="s">
        <v>53</v>
      </c>
      <c r="I342" s="1471"/>
      <c r="J342" s="1827"/>
      <c r="K342" s="1097" t="s">
        <v>52</v>
      </c>
      <c r="L342" s="1449"/>
      <c r="N342" s="1083" t="s">
        <v>52</v>
      </c>
      <c r="O342" s="1449"/>
      <c r="Q342" s="1083" t="s">
        <v>53</v>
      </c>
      <c r="R342" s="1449"/>
      <c r="T342" s="1088"/>
      <c r="U342" s="1109"/>
      <c r="W342" s="1088"/>
      <c r="X342" s="1109"/>
    </row>
    <row r="343" spans="1:24" ht="14.25">
      <c r="A343" s="1393" t="s">
        <v>1389</v>
      </c>
      <c r="B343" s="1083" t="s">
        <v>53</v>
      </c>
      <c r="C343" s="1449"/>
      <c r="E343" s="1083" t="s">
        <v>53</v>
      </c>
      <c r="F343" s="1449"/>
      <c r="H343" s="1084" t="s">
        <v>1377</v>
      </c>
      <c r="I343" s="1471"/>
      <c r="J343" s="1827"/>
      <c r="K343" s="1098" t="s">
        <v>1376</v>
      </c>
      <c r="L343" s="1449"/>
      <c r="N343" s="1083" t="s">
        <v>53</v>
      </c>
      <c r="O343" s="1449"/>
      <c r="Q343" s="1084" t="s">
        <v>1376</v>
      </c>
      <c r="R343" s="1449"/>
      <c r="T343" s="1088"/>
      <c r="U343" s="1109"/>
      <c r="W343" s="1088"/>
      <c r="X343" s="1109"/>
    </row>
    <row r="344" spans="1:26" s="6" customFormat="1" ht="14.25">
      <c r="A344" s="1393"/>
      <c r="B344" s="1084" t="s">
        <v>1376</v>
      </c>
      <c r="C344" s="1449"/>
      <c r="D344" s="1116"/>
      <c r="E344" s="1084" t="s">
        <v>1345</v>
      </c>
      <c r="F344" s="1449"/>
      <c r="G344" s="1116"/>
      <c r="H344" s="1090" t="s">
        <v>55</v>
      </c>
      <c r="I344" s="1471"/>
      <c r="J344" s="1826"/>
      <c r="K344" s="1099" t="s">
        <v>55</v>
      </c>
      <c r="L344" s="1449"/>
      <c r="M344" s="1116"/>
      <c r="N344" s="1084" t="s">
        <v>1376</v>
      </c>
      <c r="O344" s="1449"/>
      <c r="P344" s="1116"/>
      <c r="Q344" s="1090" t="s">
        <v>55</v>
      </c>
      <c r="R344" s="1449"/>
      <c r="S344" s="1116"/>
      <c r="T344" s="1088"/>
      <c r="U344" s="1109"/>
      <c r="V344" s="1116"/>
      <c r="W344" s="1090" t="s">
        <v>55</v>
      </c>
      <c r="X344" s="1449"/>
      <c r="Y344" s="1116"/>
      <c r="Z344" s="1116"/>
    </row>
    <row r="345" spans="1:24" ht="14.25">
      <c r="A345" s="1393"/>
      <c r="B345" s="1085" t="s">
        <v>55</v>
      </c>
      <c r="C345" s="1449"/>
      <c r="E345" s="1088"/>
      <c r="F345" s="1109"/>
      <c r="H345" s="1091" t="s">
        <v>1379</v>
      </c>
      <c r="I345" s="1471"/>
      <c r="J345" s="1827"/>
      <c r="K345" s="1099" t="s">
        <v>73</v>
      </c>
      <c r="L345" s="1449"/>
      <c r="N345" s="1090" t="s">
        <v>55</v>
      </c>
      <c r="O345" s="1449"/>
      <c r="Q345" s="1091" t="s">
        <v>1379</v>
      </c>
      <c r="R345" s="1449"/>
      <c r="T345" s="1088"/>
      <c r="U345" s="1109"/>
      <c r="W345" s="1088"/>
      <c r="X345" s="1109"/>
    </row>
    <row r="346" spans="1:26" s="6" customFormat="1" ht="14.25">
      <c r="A346" s="1393"/>
      <c r="B346" s="1091" t="s">
        <v>1393</v>
      </c>
      <c r="C346" s="1449"/>
      <c r="D346" s="1116"/>
      <c r="E346" s="1088"/>
      <c r="F346" s="1109"/>
      <c r="G346" s="1116"/>
      <c r="H346" s="1091" t="s">
        <v>1393</v>
      </c>
      <c r="I346" s="1471"/>
      <c r="J346" s="1826"/>
      <c r="K346" s="1091" t="s">
        <v>1393</v>
      </c>
      <c r="L346" s="1449"/>
      <c r="M346" s="1116"/>
      <c r="N346" s="1091" t="s">
        <v>1393</v>
      </c>
      <c r="O346" s="1449"/>
      <c r="P346" s="1116"/>
      <c r="Q346" s="1091" t="s">
        <v>1393</v>
      </c>
      <c r="R346" s="1449"/>
      <c r="S346" s="1116"/>
      <c r="T346" s="1088"/>
      <c r="U346" s="1109"/>
      <c r="V346" s="1116"/>
      <c r="W346" s="1088"/>
      <c r="X346" s="1109"/>
      <c r="Y346" s="1116"/>
      <c r="Z346" s="1116"/>
    </row>
    <row r="347" spans="1:24" ht="15">
      <c r="A347" s="1938" t="s">
        <v>68</v>
      </c>
      <c r="B347" s="1119">
        <f>Germany!AH15+Germany!AI15</f>
        <v>0</v>
      </c>
      <c r="C347" s="1450"/>
      <c r="E347" s="1119">
        <f>Italy!Y15+Italy!Z15</f>
        <v>0</v>
      </c>
      <c r="F347" s="1450"/>
      <c r="H347" s="1119">
        <f>Japan!AT18+Japan!AU18</f>
        <v>0</v>
      </c>
      <c r="I347" s="1472"/>
      <c r="J347" s="1827"/>
      <c r="K347" s="1120" t="s">
        <v>68</v>
      </c>
      <c r="L347" s="1449"/>
      <c r="N347" s="1119">
        <f>Britain!AK18+Britain!AL18</f>
        <v>0</v>
      </c>
      <c r="O347" s="1450"/>
      <c r="Q347" s="1119">
        <f>USANavy!W15+USANavy!X15+USANavy!AK15+USANavy!AL15</f>
        <v>0</v>
      </c>
      <c r="R347" s="1450"/>
      <c r="T347" s="1122" t="s">
        <v>68</v>
      </c>
      <c r="U347" s="1449"/>
      <c r="W347" s="1121"/>
      <c r="X347" s="1109"/>
    </row>
    <row r="348" spans="1:24" ht="20.25">
      <c r="A348" s="1933" t="s">
        <v>1369</v>
      </c>
      <c r="B348" s="1934">
        <f>C334*3+C335*2+C336*1+C337*3+C338*10+C339*8+C341*4+C342*3+C343+C344*3+C345*2+C340*6+C346*5+B347*3</f>
        <v>0</v>
      </c>
      <c r="C348" s="1451"/>
      <c r="E348" s="1934">
        <f>F334*3+F335*2+F336*1+F337*3+F339*4+F342*3+F343+F344*3+E347*3</f>
        <v>0</v>
      </c>
      <c r="F348" s="1450"/>
      <c r="H348" s="1934">
        <f>I334*3+I335*2+I336+I337*3+I338*6+I339*4+I340*2+I341*3+I342+I343*3+I344*2+I345*10+I346*5+H347*3</f>
        <v>0</v>
      </c>
      <c r="I348" s="1472"/>
      <c r="J348" s="1886"/>
      <c r="K348" s="1934">
        <f>L334*3+L335*2+L336+L338*3+L339*10+L340*8+L341*6+L342*3+L337+L343*3+L344*2+L346*5+L347*3</f>
        <v>0</v>
      </c>
      <c r="L348" s="1450"/>
      <c r="N348" s="1934">
        <f>O336*3+O337*2+O338*1+O339*3+O340*8+O341*4+O342*3+O343+O344*3+O345*2+O346*5+N347*3-R339*3-R338</f>
        <v>0</v>
      </c>
      <c r="O348" s="1450"/>
      <c r="Q348" s="1934">
        <f>R334*3+R335*2+R336+R337*3+R338+R339*3+R340*10+R341*3+R342+R343*3+R344*2+R345*10+R346*5+Q347*3</f>
        <v>0</v>
      </c>
      <c r="R348" s="1450"/>
      <c r="T348" s="1932">
        <f>U334*2+U335+U336+U340*6+U341*3+U347*3</f>
        <v>0</v>
      </c>
      <c r="U348" s="1450"/>
      <c r="W348" s="1934">
        <f>X334*2+X335+X336+X341*3+X344*2</f>
        <v>0</v>
      </c>
      <c r="X348" s="1450"/>
    </row>
    <row r="349" spans="1:24" ht="12.75">
      <c r="A349" s="1391"/>
      <c r="B349" s="1857">
        <f>IF(B348&gt;B333,"UCL Error","")</f>
      </c>
      <c r="C349" s="1447"/>
      <c r="E349" s="1857">
        <f>IF(E348&gt;E333,"UCL Error","")</f>
      </c>
      <c r="F349" s="1447"/>
      <c r="H349" s="1857">
        <f>IF(H348&gt;H333,"UCL Error","")</f>
      </c>
      <c r="I349" s="1447"/>
      <c r="J349" s="1827"/>
      <c r="K349" s="1857">
        <f>IF(K348&gt;K333,"UCL Error","")</f>
      </c>
      <c r="L349" s="1447"/>
      <c r="N349" s="1857">
        <f>IF(N348&gt;N333,"UCL Error","")</f>
      </c>
      <c r="O349" s="1447"/>
      <c r="Q349" s="1857">
        <f>IF(Q348&gt;Q333,"UCL Error","")</f>
      </c>
      <c r="R349" s="1447"/>
      <c r="T349" s="1857">
        <f>IF(T348&gt;T333,"UCL Error","")</f>
      </c>
      <c r="U349" s="1447"/>
      <c r="W349" s="1857">
        <f>IF(W348&gt;W333,"UCL Error","")</f>
      </c>
      <c r="X349" s="1447"/>
    </row>
    <row r="350" spans="1:24" ht="15.75">
      <c r="A350" s="1394" t="s">
        <v>1390</v>
      </c>
      <c r="B350" s="1414">
        <f>B348+C329+C330+C328+C331</f>
        <v>0</v>
      </c>
      <c r="C350" s="1447"/>
      <c r="E350" s="1414">
        <f>E348+F329+F330+F328+F331</f>
        <v>0</v>
      </c>
      <c r="F350" s="1447"/>
      <c r="H350" s="1414">
        <f>H348+I329+I330+I328+I331</f>
        <v>0</v>
      </c>
      <c r="I350" s="1447"/>
      <c r="J350" s="1828"/>
      <c r="K350" s="1414">
        <f>K348+L329+L330+L328+L331</f>
        <v>0</v>
      </c>
      <c r="L350" s="1447"/>
      <c r="N350" s="1414">
        <f>N348+O329+O330+O328+O331</f>
        <v>0</v>
      </c>
      <c r="O350" s="1447"/>
      <c r="Q350" s="1414">
        <f>Q348+R329+R330+R328+R331</f>
        <v>0</v>
      </c>
      <c r="R350" s="1447"/>
      <c r="T350" s="1414">
        <f>T348+U329+U330+U328+U331</f>
        <v>0</v>
      </c>
      <c r="U350" s="1447"/>
      <c r="W350" s="1414">
        <f>W348+X329+X330+X328+X331</f>
        <v>0</v>
      </c>
      <c r="X350" s="1447"/>
    </row>
    <row r="351" spans="1:24" ht="13.5" thickBot="1">
      <c r="A351" s="1395" t="s">
        <v>35</v>
      </c>
      <c r="B351" s="1395" t="s">
        <v>55</v>
      </c>
      <c r="C351" s="1445"/>
      <c r="E351" s="1395" t="s">
        <v>55</v>
      </c>
      <c r="F351" s="1445"/>
      <c r="H351" s="1395" t="s">
        <v>55</v>
      </c>
      <c r="I351" s="1468"/>
      <c r="J351" s="1827"/>
      <c r="K351" s="1395" t="s">
        <v>55</v>
      </c>
      <c r="L351" s="1445"/>
      <c r="N351" s="1395" t="s">
        <v>55</v>
      </c>
      <c r="O351" s="1445"/>
      <c r="Q351" s="1395" t="s">
        <v>55</v>
      </c>
      <c r="R351" s="1445"/>
      <c r="T351" s="1881"/>
      <c r="U351" s="1882"/>
      <c r="W351" s="1878"/>
      <c r="X351" s="1879"/>
    </row>
    <row r="352" spans="1:24" ht="19.5" thickBot="1" thickTop="1">
      <c r="A352" s="1400" t="s">
        <v>1424</v>
      </c>
      <c r="B352" s="1408">
        <f>B323+C325+C326-B350-C351-C327</f>
        <v>42</v>
      </c>
      <c r="C352" s="1441"/>
      <c r="D352" s="1128"/>
      <c r="E352" s="1417">
        <f>E323+F325+F326-E350-F351-F327</f>
        <v>42</v>
      </c>
      <c r="F352" s="1461"/>
      <c r="G352" s="1128"/>
      <c r="H352" s="1419">
        <f>H323+I325+I326-H350-I351-I327</f>
        <v>42</v>
      </c>
      <c r="I352" s="1465"/>
      <c r="J352" s="1824"/>
      <c r="K352" s="1422">
        <f>K323+L325+L326-K350-L351-L327</f>
        <v>42</v>
      </c>
      <c r="L352" s="1477"/>
      <c r="M352" s="1128"/>
      <c r="N352" s="1902">
        <f>N323+O325+O326-O327-O332-O334-O335-N350-O351</f>
        <v>42</v>
      </c>
      <c r="O352" s="1483"/>
      <c r="P352" s="1128"/>
      <c r="Q352" s="1433">
        <f>Q323+R325+R326-Q350-R351-R327</f>
        <v>42</v>
      </c>
      <c r="R352" s="1487"/>
      <c r="S352" s="1127"/>
      <c r="T352" s="1438">
        <f>T323+U325+U326-T350-U351-U327</f>
        <v>42</v>
      </c>
      <c r="U352" s="1492"/>
      <c r="V352" s="1129"/>
      <c r="W352" s="1435">
        <f>W323+X325+X326-W350-X351-X327</f>
        <v>42</v>
      </c>
      <c r="X352" s="1490"/>
    </row>
    <row r="353" spans="1:24" ht="30">
      <c r="A353" s="1912" t="s">
        <v>1402</v>
      </c>
      <c r="B353" s="1415"/>
      <c r="C353" s="1455"/>
      <c r="D353" s="1147"/>
      <c r="E353" s="1415"/>
      <c r="F353" s="1455"/>
      <c r="G353" s="1147"/>
      <c r="H353" s="1415"/>
      <c r="I353" s="1455"/>
      <c r="J353" s="1148"/>
      <c r="K353" s="1425"/>
      <c r="L353" s="1480"/>
      <c r="M353" s="1147"/>
      <c r="N353" s="1431"/>
      <c r="O353" s="1480"/>
      <c r="P353" s="1147"/>
      <c r="Q353" s="1431"/>
      <c r="R353" s="1480"/>
      <c r="S353" s="1147"/>
      <c r="T353" s="1431"/>
      <c r="U353" s="1480"/>
      <c r="V353" s="1147"/>
      <c r="W353" s="1436"/>
      <c r="X353" s="1480"/>
    </row>
    <row r="354" spans="1:24" ht="45.75" thickBot="1">
      <c r="A354" s="1401"/>
      <c r="B354" s="1143"/>
      <c r="C354" s="1456"/>
      <c r="D354" s="1144"/>
      <c r="E354" s="1143"/>
      <c r="F354" s="1456"/>
      <c r="G354" s="1144"/>
      <c r="H354" s="1143"/>
      <c r="I354" s="1475"/>
      <c r="J354" s="1150"/>
      <c r="K354" s="1426" t="s">
        <v>1425</v>
      </c>
      <c r="L354" s="1481"/>
      <c r="M354" s="1144"/>
      <c r="N354" s="1144"/>
      <c r="O354" s="1485"/>
      <c r="P354" s="1144"/>
      <c r="Q354" s="1144"/>
      <c r="R354" s="1485"/>
      <c r="S354" s="1144"/>
      <c r="T354" s="1144"/>
      <c r="U354" s="1485"/>
      <c r="V354" s="1144"/>
      <c r="W354" s="1144"/>
      <c r="X354" s="1485"/>
    </row>
    <row r="355" spans="1:24" ht="19.5" thickBot="1" thickTop="1">
      <c r="A355" s="1402" t="s">
        <v>1425</v>
      </c>
      <c r="B355" s="1408">
        <f>B352</f>
        <v>42</v>
      </c>
      <c r="C355" s="1441"/>
      <c r="D355" s="1128"/>
      <c r="E355" s="1417">
        <f>E352</f>
        <v>42</v>
      </c>
      <c r="F355" s="1461"/>
      <c r="G355" s="1128"/>
      <c r="H355" s="1419">
        <f>H352</f>
        <v>42</v>
      </c>
      <c r="I355" s="1465"/>
      <c r="J355" s="1824"/>
      <c r="K355" s="1422">
        <f>K352</f>
        <v>42</v>
      </c>
      <c r="L355" s="1477"/>
      <c r="M355" s="1128"/>
      <c r="N355" s="1429">
        <f>N352</f>
        <v>42</v>
      </c>
      <c r="O355" s="1483"/>
      <c r="P355" s="1128"/>
      <c r="Q355" s="1433">
        <f>Q352</f>
        <v>42</v>
      </c>
      <c r="R355" s="1487"/>
      <c r="S355" s="1127"/>
      <c r="T355" s="1438">
        <f>T352</f>
        <v>42</v>
      </c>
      <c r="U355" s="1492"/>
      <c r="V355" s="1129"/>
      <c r="W355" s="1435">
        <f>W352</f>
        <v>42</v>
      </c>
      <c r="X355" s="1490"/>
    </row>
    <row r="356" spans="1:24" ht="14.25">
      <c r="A356" s="1385" t="s">
        <v>1354</v>
      </c>
      <c r="B356" s="1133">
        <f>B324+C325</f>
        <v>150</v>
      </c>
      <c r="C356" s="1442"/>
      <c r="D356" s="1132"/>
      <c r="E356" s="1086">
        <f>E324+F325</f>
        <v>50</v>
      </c>
      <c r="F356" s="1462"/>
      <c r="G356" s="1112"/>
      <c r="H356" s="1123">
        <f>H324+I325</f>
        <v>70</v>
      </c>
      <c r="I356" s="1466"/>
      <c r="J356" s="1825"/>
      <c r="K356" s="1124">
        <f>K324+L325</f>
        <v>90</v>
      </c>
      <c r="L356" s="1462"/>
      <c r="M356" s="1112"/>
      <c r="N356" s="1125">
        <f>N324+O325</f>
        <v>120</v>
      </c>
      <c r="O356" s="1494"/>
      <c r="P356" s="1112"/>
      <c r="Q356" s="1126">
        <f>Q324+R325</f>
        <v>100</v>
      </c>
      <c r="R356" s="1462"/>
      <c r="S356" s="1112"/>
      <c r="T356" s="1134">
        <f>T324+U325</f>
        <v>60</v>
      </c>
      <c r="U356" s="1493"/>
      <c r="V356" s="1130"/>
      <c r="W356" s="1131">
        <f>W324+X325</f>
        <v>20</v>
      </c>
      <c r="X356" s="1450"/>
    </row>
    <row r="357" spans="1:24" ht="12.75">
      <c r="A357" s="1386" t="s">
        <v>32</v>
      </c>
      <c r="B357" s="1409" t="s">
        <v>1397</v>
      </c>
      <c r="C357" s="1443"/>
      <c r="D357" s="1132"/>
      <c r="E357" s="1409" t="s">
        <v>1397</v>
      </c>
      <c r="F357" s="1463"/>
      <c r="G357" s="1112"/>
      <c r="H357" s="1409" t="s">
        <v>1397</v>
      </c>
      <c r="I357" s="1467"/>
      <c r="J357" s="1825"/>
      <c r="K357" s="1409" t="s">
        <v>1397</v>
      </c>
      <c r="L357" s="1463"/>
      <c r="M357" s="1112"/>
      <c r="N357" s="1409" t="s">
        <v>1397</v>
      </c>
      <c r="O357" s="1463"/>
      <c r="P357" s="1112"/>
      <c r="Q357" s="1409" t="s">
        <v>1397</v>
      </c>
      <c r="R357" s="1463"/>
      <c r="S357" s="1112"/>
      <c r="T357" s="1409" t="s">
        <v>1397</v>
      </c>
      <c r="U357" s="1463"/>
      <c r="V357" s="1112"/>
      <c r="W357" s="1409" t="s">
        <v>1397</v>
      </c>
      <c r="X357" s="1463"/>
    </row>
    <row r="358" spans="1:24" ht="12.75">
      <c r="A358" s="1387" t="s">
        <v>33</v>
      </c>
      <c r="B358" s="1410" t="s">
        <v>1398</v>
      </c>
      <c r="C358" s="1444"/>
      <c r="D358" s="1112"/>
      <c r="E358" s="1410" t="s">
        <v>1398</v>
      </c>
      <c r="F358" s="1463"/>
      <c r="G358" s="1112"/>
      <c r="H358" s="1410" t="s">
        <v>1398</v>
      </c>
      <c r="I358" s="1467"/>
      <c r="J358" s="1825"/>
      <c r="K358" s="1410" t="s">
        <v>1398</v>
      </c>
      <c r="L358" s="1463"/>
      <c r="M358" s="1112"/>
      <c r="N358" s="1410" t="s">
        <v>1398</v>
      </c>
      <c r="O358" s="1463"/>
      <c r="P358" s="1112"/>
      <c r="Q358" s="1410" t="s">
        <v>1398</v>
      </c>
      <c r="R358" s="1463"/>
      <c r="S358" s="1112"/>
      <c r="T358" s="1410" t="s">
        <v>1398</v>
      </c>
      <c r="U358" s="1463"/>
      <c r="V358" s="1112"/>
      <c r="W358" s="1410" t="s">
        <v>1398</v>
      </c>
      <c r="X358" s="1463"/>
    </row>
    <row r="359" spans="1:24" ht="12.75">
      <c r="A359" s="1388" t="s">
        <v>37</v>
      </c>
      <c r="B359" s="1411" t="s">
        <v>37</v>
      </c>
      <c r="C359" s="1445"/>
      <c r="D359" s="1117"/>
      <c r="E359" s="1411" t="s">
        <v>37</v>
      </c>
      <c r="F359" s="1445"/>
      <c r="G359" s="1117"/>
      <c r="H359" s="1411" t="s">
        <v>37</v>
      </c>
      <c r="I359" s="1468"/>
      <c r="J359" s="1826"/>
      <c r="K359" s="1411" t="s">
        <v>37</v>
      </c>
      <c r="L359" s="1445"/>
      <c r="M359" s="1117"/>
      <c r="N359" s="1411" t="s">
        <v>1400</v>
      </c>
      <c r="O359" s="1445"/>
      <c r="P359" s="1117"/>
      <c r="Q359" s="1411" t="s">
        <v>37</v>
      </c>
      <c r="R359" s="1445"/>
      <c r="S359" s="1117"/>
      <c r="T359" s="1411" t="s">
        <v>37</v>
      </c>
      <c r="U359" s="1445"/>
      <c r="V359" s="1117"/>
      <c r="W359" s="1411" t="s">
        <v>37</v>
      </c>
      <c r="X359" s="1445"/>
    </row>
    <row r="360" spans="1:24" ht="12.75">
      <c r="A360" s="1389" t="s">
        <v>34</v>
      </c>
      <c r="B360" s="1412" t="s">
        <v>434</v>
      </c>
      <c r="C360" s="1445"/>
      <c r="D360" s="1112"/>
      <c r="E360" s="1412" t="s">
        <v>434</v>
      </c>
      <c r="F360" s="1445"/>
      <c r="G360" s="1112"/>
      <c r="H360" s="1412" t="s">
        <v>434</v>
      </c>
      <c r="I360" s="1468"/>
      <c r="J360" s="1825"/>
      <c r="K360" s="1412" t="s">
        <v>434</v>
      </c>
      <c r="L360" s="1445"/>
      <c r="M360" s="1112"/>
      <c r="N360" s="1412" t="s">
        <v>434</v>
      </c>
      <c r="O360" s="1445"/>
      <c r="P360" s="1112"/>
      <c r="Q360" s="1412" t="s">
        <v>434</v>
      </c>
      <c r="R360" s="1445"/>
      <c r="S360" s="1112"/>
      <c r="T360" s="1412" t="s">
        <v>434</v>
      </c>
      <c r="U360" s="1445"/>
      <c r="V360" s="1112"/>
      <c r="W360" s="1412" t="s">
        <v>434</v>
      </c>
      <c r="X360" s="1445"/>
    </row>
    <row r="361" spans="1:24" ht="12.75">
      <c r="A361" s="1390" t="s">
        <v>1370</v>
      </c>
      <c r="B361" s="1413" t="s">
        <v>200</v>
      </c>
      <c r="C361" s="1446"/>
      <c r="D361" s="1113"/>
      <c r="E361" s="1413" t="s">
        <v>200</v>
      </c>
      <c r="F361" s="1446"/>
      <c r="G361" s="1113"/>
      <c r="H361" s="1413" t="s">
        <v>200</v>
      </c>
      <c r="I361" s="1469"/>
      <c r="J361" s="1825"/>
      <c r="K361" s="1413" t="s">
        <v>200</v>
      </c>
      <c r="L361" s="1446"/>
      <c r="M361" s="1113"/>
      <c r="N361" s="1413" t="s">
        <v>200</v>
      </c>
      <c r="O361" s="1446"/>
      <c r="P361" s="1113"/>
      <c r="Q361" s="1413" t="s">
        <v>200</v>
      </c>
      <c r="R361" s="1446"/>
      <c r="S361" s="1113"/>
      <c r="T361" s="1413" t="s">
        <v>200</v>
      </c>
      <c r="U361" s="1446"/>
      <c r="V361" s="1113"/>
      <c r="W361" s="1413" t="s">
        <v>200</v>
      </c>
      <c r="X361" s="1446"/>
    </row>
    <row r="362" spans="1:24" ht="12.75">
      <c r="A362" s="1389" t="s">
        <v>1371</v>
      </c>
      <c r="B362" s="1412" t="s">
        <v>1399</v>
      </c>
      <c r="C362" s="1445"/>
      <c r="D362" s="1112"/>
      <c r="E362" s="1412" t="s">
        <v>1399</v>
      </c>
      <c r="F362" s="1445"/>
      <c r="G362" s="1112"/>
      <c r="H362" s="1412" t="s">
        <v>1399</v>
      </c>
      <c r="I362" s="1468"/>
      <c r="J362" s="1825"/>
      <c r="K362" s="1412" t="s">
        <v>1399</v>
      </c>
      <c r="L362" s="1445"/>
      <c r="M362" s="1112"/>
      <c r="N362" s="1412" t="s">
        <v>1399</v>
      </c>
      <c r="O362" s="1445"/>
      <c r="P362" s="1112"/>
      <c r="Q362" s="1412" t="s">
        <v>1399</v>
      </c>
      <c r="R362" s="1445"/>
      <c r="S362" s="1112"/>
      <c r="T362" s="1412" t="s">
        <v>1399</v>
      </c>
      <c r="U362" s="1445"/>
      <c r="V362" s="1112"/>
      <c r="W362" s="1412" t="s">
        <v>1399</v>
      </c>
      <c r="X362" s="1445"/>
    </row>
    <row r="363" spans="1:24" ht="12.75">
      <c r="A363" s="1390" t="s">
        <v>36</v>
      </c>
      <c r="B363" s="1390" t="s">
        <v>36</v>
      </c>
      <c r="C363" s="1445"/>
      <c r="E363" s="1390" t="s">
        <v>36</v>
      </c>
      <c r="F363" s="1445"/>
      <c r="H363" s="1390" t="s">
        <v>36</v>
      </c>
      <c r="I363" s="1468"/>
      <c r="J363" s="1827"/>
      <c r="K363" s="1390" t="s">
        <v>36</v>
      </c>
      <c r="L363" s="1445"/>
      <c r="N363" s="1390" t="s">
        <v>36</v>
      </c>
      <c r="O363" s="1445"/>
      <c r="Q363" s="1390" t="s">
        <v>36</v>
      </c>
      <c r="R363" s="1445"/>
      <c r="T363" s="1390" t="s">
        <v>36</v>
      </c>
      <c r="U363" s="1445"/>
      <c r="W363" s="1390" t="s">
        <v>36</v>
      </c>
      <c r="X363" s="1445"/>
    </row>
    <row r="364" spans="1:24" s="1115" customFormat="1" ht="13.5" thickBot="1">
      <c r="A364" s="1896" t="s">
        <v>1522</v>
      </c>
      <c r="B364" s="1896" t="s">
        <v>1522</v>
      </c>
      <c r="C364" s="1903"/>
      <c r="E364" s="1896" t="s">
        <v>1522</v>
      </c>
      <c r="F364" s="1903"/>
      <c r="H364" s="1896" t="s">
        <v>1522</v>
      </c>
      <c r="I364" s="1903"/>
      <c r="J364" s="1886"/>
      <c r="K364" s="1896" t="s">
        <v>1522</v>
      </c>
      <c r="L364" s="1903"/>
      <c r="N364" s="1896" t="s">
        <v>1522</v>
      </c>
      <c r="O364" s="1903"/>
      <c r="Q364" s="1391"/>
      <c r="R364" s="1447"/>
      <c r="T364" s="1391"/>
      <c r="U364" s="1447"/>
      <c r="W364" s="1391"/>
      <c r="X364" s="1447"/>
    </row>
    <row r="365" spans="1:28" s="1075" customFormat="1" ht="21.75" thickBot="1" thickTop="1">
      <c r="A365" s="1937" t="s">
        <v>1382</v>
      </c>
      <c r="B365" s="1925">
        <f>ROUNDDOWN((((B356+C357-IF(C363&gt;0,C363,0)-C359)/3)-C364)/IF(C365="yes",2,1),0)+IF(C363&lt;0,ROUNDDOWN(-C363/3,0),0)</f>
        <v>50</v>
      </c>
      <c r="C365" s="1898" t="s">
        <v>1525</v>
      </c>
      <c r="D365" s="1128"/>
      <c r="E365" s="1926">
        <f>ROUNDDOWN((((E356+F357-IF(F363&gt;0,F363,0)-F359)/3)-F364)/IF(F365="yes",2,1),0)+IF(F363&lt;0,ROUNDDOWN(-F363/3,0),0)</f>
        <v>16</v>
      </c>
      <c r="F365" s="1898" t="s">
        <v>1525</v>
      </c>
      <c r="G365" s="1128"/>
      <c r="H365" s="1925">
        <f>ROUNDDOWN((((H356+I357-IF(I363&gt;0,I363,0)-I359)/3)-I364)/IF(I365="yes",2,1),0)+IF(I363&lt;0,ROUNDDOWN(-I363/3,0),0)</f>
        <v>23</v>
      </c>
      <c r="I365" s="1898" t="s">
        <v>1525</v>
      </c>
      <c r="J365" s="1824"/>
      <c r="K365" s="1927">
        <f>ROUNDDOWN((((K356+L357-IF(L363&gt;0,L363,0)-L359)/3)-L364)/IF(L365="yes",2,1),0)+IF(L363&lt;0,ROUNDDOWN(-L363/3,0),0)</f>
        <v>30</v>
      </c>
      <c r="L365" s="1898" t="s">
        <v>1525</v>
      </c>
      <c r="M365" s="1128"/>
      <c r="N365" s="1928">
        <f>ROUNDDOWN((((N356+O357-IF(O363&gt;0,O363,0)-O359-40-O356)/3)-O364)/IF(O365="yes",2,1)+(40+O356)/3-O366/3-(O367/3)+IF(O363&lt;0,(-O363/3),0),0)</f>
        <v>40</v>
      </c>
      <c r="O365" s="1898" t="s">
        <v>1525</v>
      </c>
      <c r="P365" s="1128"/>
      <c r="Q365" s="1929">
        <f>ROUNDDOWN((Q356+R357-R363-R359)/3,0)/IF(R365="yes",2,1)</f>
        <v>33</v>
      </c>
      <c r="R365" s="1898" t="s">
        <v>1525</v>
      </c>
      <c r="S365" s="1127"/>
      <c r="T365" s="1930">
        <f>ROUNDDOWN((T356+U357-U363-U359)/3,0)/IF(U365="yes",2,1)</f>
        <v>20</v>
      </c>
      <c r="U365" s="1898" t="s">
        <v>1525</v>
      </c>
      <c r="V365" s="1129"/>
      <c r="W365" s="1931">
        <f>ROUNDDOWN((W356+X357-X363-X359)/3,0)</f>
        <v>6</v>
      </c>
      <c r="X365" s="1856"/>
      <c r="Y365" s="1114"/>
      <c r="Z365" s="1114"/>
      <c r="AA365" s="1076"/>
      <c r="AB365" s="1076"/>
    </row>
    <row r="366" spans="1:28" s="288" customFormat="1" ht="15" thickBot="1">
      <c r="A366" s="1392"/>
      <c r="B366" s="1077" t="s">
        <v>40</v>
      </c>
      <c r="C366" s="1448"/>
      <c r="D366" s="1111"/>
      <c r="E366" s="1077" t="s">
        <v>40</v>
      </c>
      <c r="F366" s="1448"/>
      <c r="G366" s="1111"/>
      <c r="H366" s="1089" t="s">
        <v>889</v>
      </c>
      <c r="I366" s="1470"/>
      <c r="J366" s="1825"/>
      <c r="K366" s="1092" t="s">
        <v>60</v>
      </c>
      <c r="L366" s="1448"/>
      <c r="M366" s="1895"/>
      <c r="N366" s="1430" t="s">
        <v>1523</v>
      </c>
      <c r="O366" s="1897"/>
      <c r="P366" s="1894"/>
      <c r="Q366" s="1077" t="s">
        <v>59</v>
      </c>
      <c r="R366" s="1448"/>
      <c r="S366" s="1111"/>
      <c r="T366" s="1104" t="s">
        <v>41</v>
      </c>
      <c r="U366" s="1448"/>
      <c r="V366" s="1111"/>
      <c r="W366" s="1089" t="s">
        <v>62</v>
      </c>
      <c r="X366" s="1448"/>
      <c r="Y366" s="1111"/>
      <c r="Z366" s="1111"/>
      <c r="AA366" s="1071"/>
      <c r="AB366" s="1071"/>
    </row>
    <row r="367" spans="1:28" s="6" customFormat="1" ht="15" thickBot="1">
      <c r="A367" s="1393"/>
      <c r="B367" s="1078" t="s">
        <v>1342</v>
      </c>
      <c r="C367" s="1449"/>
      <c r="D367" s="1112"/>
      <c r="E367" s="1087" t="s">
        <v>41</v>
      </c>
      <c r="F367" s="1449"/>
      <c r="G367" s="1112"/>
      <c r="H367" s="1078" t="s">
        <v>62</v>
      </c>
      <c r="I367" s="1471"/>
      <c r="J367" s="1825"/>
      <c r="K367" s="1093" t="s">
        <v>61</v>
      </c>
      <c r="L367" s="1449"/>
      <c r="M367" s="1130"/>
      <c r="N367" s="1914" t="s">
        <v>1524</v>
      </c>
      <c r="O367" s="1897"/>
      <c r="P367" s="1132"/>
      <c r="Q367" s="1087" t="s">
        <v>62</v>
      </c>
      <c r="R367" s="1449"/>
      <c r="S367" s="1112"/>
      <c r="T367" s="1105" t="s">
        <v>42</v>
      </c>
      <c r="U367" s="1449"/>
      <c r="V367" s="1112"/>
      <c r="W367" s="1078" t="s">
        <v>891</v>
      </c>
      <c r="X367" s="1449"/>
      <c r="Y367" s="1112"/>
      <c r="Z367" s="1112"/>
      <c r="AA367" s="8"/>
      <c r="AB367" s="8"/>
    </row>
    <row r="368" spans="1:28" s="6" customFormat="1" ht="14.25">
      <c r="A368" s="1393" t="s">
        <v>1383</v>
      </c>
      <c r="B368" s="1078" t="s">
        <v>1374</v>
      </c>
      <c r="C368" s="1449"/>
      <c r="D368" s="1112"/>
      <c r="E368" s="1078" t="s">
        <v>1374</v>
      </c>
      <c r="F368" s="1449"/>
      <c r="G368" s="1112"/>
      <c r="H368" s="1078" t="s">
        <v>891</v>
      </c>
      <c r="I368" s="1471"/>
      <c r="J368" s="1825"/>
      <c r="K368" s="1093" t="s">
        <v>64</v>
      </c>
      <c r="L368" s="1449"/>
      <c r="M368" s="1112"/>
      <c r="N368" s="1077" t="s">
        <v>59</v>
      </c>
      <c r="O368" s="1448"/>
      <c r="P368" s="1112"/>
      <c r="Q368" s="1087" t="s">
        <v>63</v>
      </c>
      <c r="R368" s="1449"/>
      <c r="S368" s="1112"/>
      <c r="T368" s="1105" t="s">
        <v>43</v>
      </c>
      <c r="U368" s="1449"/>
      <c r="V368" s="1112"/>
      <c r="W368" s="1078" t="s">
        <v>1378</v>
      </c>
      <c r="X368" s="1449"/>
      <c r="Y368" s="1112"/>
      <c r="Z368" s="1112"/>
      <c r="AA368" s="8"/>
      <c r="AB368" s="8"/>
    </row>
    <row r="369" spans="1:28" s="6" customFormat="1" ht="14.25">
      <c r="A369" s="1393" t="s">
        <v>1384</v>
      </c>
      <c r="B369" s="1079" t="s">
        <v>1375</v>
      </c>
      <c r="C369" s="1449"/>
      <c r="D369" s="1112"/>
      <c r="E369" s="1079" t="s">
        <v>1375</v>
      </c>
      <c r="F369" s="1449"/>
      <c r="G369" s="1112"/>
      <c r="H369" s="1079" t="s">
        <v>1375</v>
      </c>
      <c r="I369" s="1471"/>
      <c r="J369" s="1825"/>
      <c r="K369" s="1094" t="s">
        <v>1380</v>
      </c>
      <c r="L369" s="1449"/>
      <c r="M369" s="1112"/>
      <c r="N369" s="1087" t="s">
        <v>61</v>
      </c>
      <c r="O369" s="1449"/>
      <c r="P369" s="1112"/>
      <c r="Q369" s="1100" t="s">
        <v>1375</v>
      </c>
      <c r="R369" s="1449"/>
      <c r="S369" s="1112"/>
      <c r="T369" s="1088"/>
      <c r="U369" s="1109"/>
      <c r="V369" s="1112"/>
      <c r="W369" s="1088"/>
      <c r="X369" s="1109"/>
      <c r="Y369" s="1112"/>
      <c r="Z369" s="1112"/>
      <c r="AA369" s="8"/>
      <c r="AB369" s="8"/>
    </row>
    <row r="370" spans="1:28" s="6" customFormat="1" ht="14.25">
      <c r="A370" s="1393" t="s">
        <v>1385</v>
      </c>
      <c r="B370" s="1080" t="s">
        <v>44</v>
      </c>
      <c r="C370" s="1449"/>
      <c r="D370" s="1112"/>
      <c r="E370" s="1088"/>
      <c r="F370" s="1109"/>
      <c r="G370" s="1112"/>
      <c r="H370" s="1080" t="s">
        <v>50</v>
      </c>
      <c r="I370" s="1471"/>
      <c r="J370" s="1825"/>
      <c r="K370" s="1095" t="s">
        <v>1375</v>
      </c>
      <c r="L370" s="1449"/>
      <c r="M370" s="1112"/>
      <c r="N370" s="1087" t="s">
        <v>63</v>
      </c>
      <c r="O370" s="1449"/>
      <c r="P370" s="1112"/>
      <c r="Q370" s="1101" t="s">
        <v>1381</v>
      </c>
      <c r="R370" s="1488"/>
      <c r="S370" s="1112"/>
      <c r="T370" s="1088"/>
      <c r="U370" s="1109"/>
      <c r="V370" s="1112"/>
      <c r="W370" s="1088"/>
      <c r="X370" s="1109"/>
      <c r="Y370" s="1112"/>
      <c r="Z370" s="1112"/>
      <c r="AA370" s="8"/>
      <c r="AB370" s="8"/>
    </row>
    <row r="371" spans="1:28" s="6" customFormat="1" ht="14.25">
      <c r="A371" s="1393" t="s">
        <v>1386</v>
      </c>
      <c r="B371" s="1081" t="s">
        <v>46</v>
      </c>
      <c r="C371" s="1449"/>
      <c r="D371" s="1112"/>
      <c r="E371" s="1080" t="s">
        <v>47</v>
      </c>
      <c r="F371" s="1449"/>
      <c r="G371" s="1112"/>
      <c r="H371" s="1080" t="s">
        <v>48</v>
      </c>
      <c r="I371" s="1471"/>
      <c r="J371" s="1825"/>
      <c r="K371" s="1096" t="s">
        <v>69</v>
      </c>
      <c r="L371" s="1449"/>
      <c r="M371" s="1112"/>
      <c r="N371" s="1079" t="s">
        <v>1375</v>
      </c>
      <c r="O371" s="1449"/>
      <c r="P371" s="1112"/>
      <c r="Q371" s="1102" t="s">
        <v>1392</v>
      </c>
      <c r="R371" s="1488"/>
      <c r="S371" s="1112"/>
      <c r="T371" s="1088"/>
      <c r="U371" s="1109"/>
      <c r="V371" s="1112"/>
      <c r="W371" s="1088"/>
      <c r="X371" s="1109"/>
      <c r="Y371" s="1112"/>
      <c r="Z371" s="1112"/>
      <c r="AA371" s="8"/>
      <c r="AB371" s="8"/>
    </row>
    <row r="372" spans="1:28" s="6" customFormat="1" ht="14.25">
      <c r="A372" s="1393" t="s">
        <v>1387</v>
      </c>
      <c r="B372" s="1082" t="s">
        <v>49</v>
      </c>
      <c r="C372" s="1449"/>
      <c r="D372" s="1112"/>
      <c r="E372" s="1088"/>
      <c r="F372" s="1109"/>
      <c r="G372" s="1112"/>
      <c r="H372" s="1080" t="s">
        <v>45</v>
      </c>
      <c r="I372" s="1471"/>
      <c r="J372" s="1825"/>
      <c r="K372" s="1096" t="s">
        <v>66</v>
      </c>
      <c r="L372" s="1449"/>
      <c r="M372" s="1112"/>
      <c r="N372" s="1080" t="s">
        <v>66</v>
      </c>
      <c r="O372" s="1449"/>
      <c r="P372" s="1112"/>
      <c r="Q372" s="1103" t="s">
        <v>44</v>
      </c>
      <c r="R372" s="1449"/>
      <c r="S372" s="1112"/>
      <c r="T372" s="1106" t="s">
        <v>65</v>
      </c>
      <c r="U372" s="1449"/>
      <c r="V372" s="1112"/>
      <c r="W372" s="1088"/>
      <c r="X372" s="1109"/>
      <c r="Y372" s="1112"/>
      <c r="Z372" s="1112"/>
      <c r="AA372" s="8"/>
      <c r="AB372" s="8"/>
    </row>
    <row r="373" spans="1:24" ht="14.25">
      <c r="A373" s="1393" t="s">
        <v>1385</v>
      </c>
      <c r="B373" s="1080" t="s">
        <v>51</v>
      </c>
      <c r="C373" s="1449"/>
      <c r="E373" s="1088"/>
      <c r="F373" s="1109"/>
      <c r="H373" s="1083" t="s">
        <v>52</v>
      </c>
      <c r="I373" s="1471"/>
      <c r="J373" s="1827"/>
      <c r="K373" s="1096" t="s">
        <v>65</v>
      </c>
      <c r="L373" s="1449"/>
      <c r="N373" s="1080" t="s">
        <v>47</v>
      </c>
      <c r="O373" s="1449"/>
      <c r="Q373" s="1083" t="s">
        <v>52</v>
      </c>
      <c r="R373" s="1449"/>
      <c r="T373" s="1107" t="s">
        <v>52</v>
      </c>
      <c r="U373" s="1449"/>
      <c r="W373" s="1083" t="s">
        <v>67</v>
      </c>
      <c r="X373" s="1449"/>
    </row>
    <row r="374" spans="1:24" ht="14.25">
      <c r="A374" s="1393" t="s">
        <v>1388</v>
      </c>
      <c r="B374" s="1083" t="s">
        <v>52</v>
      </c>
      <c r="C374" s="1449"/>
      <c r="E374" s="1083" t="s">
        <v>52</v>
      </c>
      <c r="F374" s="1449"/>
      <c r="H374" s="1083" t="s">
        <v>53</v>
      </c>
      <c r="I374" s="1471"/>
      <c r="J374" s="1827"/>
      <c r="K374" s="1097" t="s">
        <v>52</v>
      </c>
      <c r="L374" s="1449"/>
      <c r="N374" s="1083" t="s">
        <v>52</v>
      </c>
      <c r="O374" s="1449"/>
      <c r="Q374" s="1083" t="s">
        <v>53</v>
      </c>
      <c r="R374" s="1449"/>
      <c r="T374" s="1088"/>
      <c r="U374" s="1109"/>
      <c r="W374" s="1088"/>
      <c r="X374" s="1109"/>
    </row>
    <row r="375" spans="1:24" ht="14.25">
      <c r="A375" s="1393" t="s">
        <v>1389</v>
      </c>
      <c r="B375" s="1083" t="s">
        <v>53</v>
      </c>
      <c r="C375" s="1449"/>
      <c r="E375" s="1083" t="s">
        <v>53</v>
      </c>
      <c r="F375" s="1449"/>
      <c r="H375" s="1084" t="s">
        <v>1377</v>
      </c>
      <c r="I375" s="1471"/>
      <c r="J375" s="1827"/>
      <c r="K375" s="1098" t="s">
        <v>1376</v>
      </c>
      <c r="L375" s="1449"/>
      <c r="N375" s="1083" t="s">
        <v>53</v>
      </c>
      <c r="O375" s="1449"/>
      <c r="Q375" s="1084" t="s">
        <v>1376</v>
      </c>
      <c r="R375" s="1449"/>
      <c r="T375" s="1088"/>
      <c r="U375" s="1109"/>
      <c r="W375" s="1088"/>
      <c r="X375" s="1109"/>
    </row>
    <row r="376" spans="1:26" s="6" customFormat="1" ht="14.25">
      <c r="A376" s="1393"/>
      <c r="B376" s="1084" t="s">
        <v>1376</v>
      </c>
      <c r="C376" s="1449"/>
      <c r="D376" s="1116"/>
      <c r="E376" s="1084" t="s">
        <v>1345</v>
      </c>
      <c r="F376" s="1449"/>
      <c r="G376" s="1116"/>
      <c r="H376" s="1090" t="s">
        <v>55</v>
      </c>
      <c r="I376" s="1471"/>
      <c r="J376" s="1826"/>
      <c r="K376" s="1099" t="s">
        <v>55</v>
      </c>
      <c r="L376" s="1449"/>
      <c r="M376" s="1116"/>
      <c r="N376" s="1084" t="s">
        <v>1376</v>
      </c>
      <c r="O376" s="1449"/>
      <c r="P376" s="1116"/>
      <c r="Q376" s="1090" t="s">
        <v>55</v>
      </c>
      <c r="R376" s="1449"/>
      <c r="S376" s="1116"/>
      <c r="T376" s="1088"/>
      <c r="U376" s="1109"/>
      <c r="V376" s="1116"/>
      <c r="W376" s="1090" t="s">
        <v>55</v>
      </c>
      <c r="X376" s="1449"/>
      <c r="Y376" s="1116"/>
      <c r="Z376" s="1116"/>
    </row>
    <row r="377" spans="1:24" ht="14.25">
      <c r="A377" s="1393"/>
      <c r="B377" s="1085" t="s">
        <v>55</v>
      </c>
      <c r="C377" s="1449"/>
      <c r="E377" s="1088"/>
      <c r="F377" s="1109"/>
      <c r="H377" s="1091" t="s">
        <v>1379</v>
      </c>
      <c r="I377" s="1471"/>
      <c r="J377" s="1827"/>
      <c r="K377" s="1099" t="s">
        <v>73</v>
      </c>
      <c r="L377" s="1449"/>
      <c r="N377" s="1090" t="s">
        <v>55</v>
      </c>
      <c r="O377" s="1449"/>
      <c r="Q377" s="1091" t="s">
        <v>1379</v>
      </c>
      <c r="R377" s="1449"/>
      <c r="T377" s="1088"/>
      <c r="U377" s="1109"/>
      <c r="W377" s="1088"/>
      <c r="X377" s="1109"/>
    </row>
    <row r="378" spans="1:26" s="6" customFormat="1" ht="14.25">
      <c r="A378" s="1393"/>
      <c r="B378" s="1091" t="s">
        <v>1393</v>
      </c>
      <c r="C378" s="1449"/>
      <c r="D378" s="1116"/>
      <c r="E378" s="1088"/>
      <c r="F378" s="1109"/>
      <c r="G378" s="1116"/>
      <c r="H378" s="1091" t="s">
        <v>1393</v>
      </c>
      <c r="I378" s="1471"/>
      <c r="J378" s="1826"/>
      <c r="K378" s="1091" t="s">
        <v>1393</v>
      </c>
      <c r="L378" s="1449"/>
      <c r="M378" s="1116"/>
      <c r="N378" s="1091" t="s">
        <v>1393</v>
      </c>
      <c r="O378" s="1449"/>
      <c r="P378" s="1116"/>
      <c r="Q378" s="1091" t="s">
        <v>1393</v>
      </c>
      <c r="R378" s="1449"/>
      <c r="S378" s="1116"/>
      <c r="T378" s="1088"/>
      <c r="U378" s="1109"/>
      <c r="V378" s="1116"/>
      <c r="W378" s="1088"/>
      <c r="X378" s="1109"/>
      <c r="Y378" s="1116"/>
      <c r="Z378" s="1116"/>
    </row>
    <row r="379" spans="1:24" ht="15">
      <c r="A379" s="1938" t="s">
        <v>68</v>
      </c>
      <c r="B379" s="1119">
        <f>Germany!AH16+Germany!AI16</f>
        <v>0</v>
      </c>
      <c r="C379" s="1450"/>
      <c r="E379" s="1119">
        <f>Italy!Y16+Italy!Z16</f>
        <v>0</v>
      </c>
      <c r="F379" s="1450"/>
      <c r="H379" s="1119">
        <f>Japan!AT19+Japan!AU19</f>
        <v>0</v>
      </c>
      <c r="I379" s="1472"/>
      <c r="J379" s="1827"/>
      <c r="K379" s="1120" t="s">
        <v>68</v>
      </c>
      <c r="L379" s="1449"/>
      <c r="N379" s="1119">
        <f>Britain!AK19+Britain!AL19</f>
        <v>0</v>
      </c>
      <c r="O379" s="1450"/>
      <c r="Q379" s="1119">
        <f>USANavy!W16+USANavy!X16+USANavy!AK16+USANavy!AL16</f>
        <v>0</v>
      </c>
      <c r="R379" s="1450"/>
      <c r="T379" s="1122" t="s">
        <v>68</v>
      </c>
      <c r="U379" s="1449"/>
      <c r="W379" s="1121"/>
      <c r="X379" s="1109"/>
    </row>
    <row r="380" spans="1:24" ht="20.25">
      <c r="A380" s="1933" t="s">
        <v>1369</v>
      </c>
      <c r="B380" s="1934">
        <f>C366*3+C367*2+C368*1+C369*3+C370*10+C371*8+C373*4+C374*3+C375+C376*3+C377*2+C372*6+C378*5+B379*3</f>
        <v>0</v>
      </c>
      <c r="C380" s="1451"/>
      <c r="E380" s="1934">
        <f>F366*3+F367*2+F368*1+F369*3+F371*4+F374*3+F375+F376*3+E379*3</f>
        <v>0</v>
      </c>
      <c r="F380" s="1450"/>
      <c r="H380" s="1934">
        <f>I366*3+I367*2+I368+I369*3+I370*6+I371*4+I372*2+I373*3+I374+I375*3+I376*2+I377*10+I378*5+H379*3</f>
        <v>0</v>
      </c>
      <c r="I380" s="1472"/>
      <c r="J380" s="1886"/>
      <c r="K380" s="1934">
        <f>L366*3+L367*2+L368+L370*3+L371*10+L372*8+L373*6+L374*3+L369+L375*3+L376*2+L378*5+L379*3</f>
        <v>0</v>
      </c>
      <c r="L380" s="1450"/>
      <c r="N380" s="1934">
        <f>O368*3+O369*2+O370*1+O371*3+O372*8+O373*4+O374*3+O375+O376*3+O377*2+O378*5+N379*3-R371*3-R370</f>
        <v>0</v>
      </c>
      <c r="O380" s="1450"/>
      <c r="Q380" s="1934">
        <f>R366*3+R367*2+R368+R369*3+R370+R371*3+R372*10+R373*3+R374+R375*3+R376*2+R377*10+R378*5+Q379*3</f>
        <v>0</v>
      </c>
      <c r="R380" s="1450"/>
      <c r="T380" s="1932">
        <f>U366*2+U367+U368+U372*6+U373*3+U379*3</f>
        <v>0</v>
      </c>
      <c r="U380" s="1450"/>
      <c r="W380" s="1934">
        <f>X366*2+X367+X368+X373*3+X376*2</f>
        <v>0</v>
      </c>
      <c r="X380" s="1450"/>
    </row>
    <row r="381" spans="1:24" ht="12.75">
      <c r="A381" s="1391"/>
      <c r="B381" s="1857">
        <f>IF(B380&gt;B365,"UCL Error","")</f>
      </c>
      <c r="C381" s="1447"/>
      <c r="E381" s="1857">
        <f>IF(E380&gt;E365,"UCL Error","")</f>
      </c>
      <c r="F381" s="1447"/>
      <c r="H381" s="1857">
        <f>IF(H380&gt;H365,"UCL Error","")</f>
      </c>
      <c r="I381" s="1447"/>
      <c r="J381" s="1827"/>
      <c r="K381" s="1857">
        <f>IF(K380&gt;K365,"UCL Error","")</f>
      </c>
      <c r="L381" s="1447"/>
      <c r="N381" s="1857">
        <f>IF(N380&gt;N365,"UCL Error","")</f>
      </c>
      <c r="O381" s="1447"/>
      <c r="Q381" s="1857">
        <f>IF(Q380&gt;Q365,"UCL Error","")</f>
      </c>
      <c r="R381" s="1447"/>
      <c r="T381" s="1857">
        <f>IF(T380&gt;T365,"UCL Error","")</f>
      </c>
      <c r="U381" s="1447"/>
      <c r="W381" s="1857">
        <f>IF(W380&gt;W365,"UCL Error","")</f>
      </c>
      <c r="X381" s="1447"/>
    </row>
    <row r="382" spans="1:24" ht="15.75">
      <c r="A382" s="1394" t="s">
        <v>1390</v>
      </c>
      <c r="B382" s="1414">
        <f>B380+C361+C362+C360+C363</f>
        <v>0</v>
      </c>
      <c r="C382" s="1447"/>
      <c r="E382" s="1414">
        <f>E380+F361+F362+F360+F363</f>
        <v>0</v>
      </c>
      <c r="F382" s="1447"/>
      <c r="H382" s="1414">
        <f>H380+I361+I362+I360+I363</f>
        <v>0</v>
      </c>
      <c r="I382" s="1447"/>
      <c r="J382" s="1828"/>
      <c r="K382" s="1414">
        <f>K380+L361+L362+L360+L363</f>
        <v>0</v>
      </c>
      <c r="L382" s="1447"/>
      <c r="N382" s="1414">
        <f>N380+O361+O362+O360+O363</f>
        <v>0</v>
      </c>
      <c r="O382" s="1447"/>
      <c r="Q382" s="1414">
        <f>Q380+R361+R362+R360+R363</f>
        <v>0</v>
      </c>
      <c r="R382" s="1447"/>
      <c r="T382" s="1414">
        <f>T380+U361+U362+U360+U363</f>
        <v>0</v>
      </c>
      <c r="U382" s="1447"/>
      <c r="W382" s="1414">
        <f>W380+X361+X362+X360+X363</f>
        <v>0</v>
      </c>
      <c r="X382" s="1447"/>
    </row>
    <row r="383" spans="1:24" ht="13.5" thickBot="1">
      <c r="A383" s="1395" t="s">
        <v>35</v>
      </c>
      <c r="B383" s="1395" t="s">
        <v>55</v>
      </c>
      <c r="C383" s="1445"/>
      <c r="E383" s="1395" t="s">
        <v>55</v>
      </c>
      <c r="F383" s="1445"/>
      <c r="H383" s="1395" t="s">
        <v>55</v>
      </c>
      <c r="I383" s="1468"/>
      <c r="J383" s="1827"/>
      <c r="K383" s="1395" t="s">
        <v>55</v>
      </c>
      <c r="L383" s="1445"/>
      <c r="N383" s="1395" t="s">
        <v>55</v>
      </c>
      <c r="O383" s="1445"/>
      <c r="Q383" s="1395" t="s">
        <v>55</v>
      </c>
      <c r="R383" s="1445"/>
      <c r="T383" s="1881"/>
      <c r="U383" s="1882"/>
      <c r="W383" s="1878"/>
      <c r="X383" s="1879"/>
    </row>
    <row r="384" spans="1:24" ht="19.5" thickBot="1" thickTop="1">
      <c r="A384" s="1403" t="s">
        <v>1426</v>
      </c>
      <c r="B384" s="1408">
        <f>B355+C357+C358-B382-C383-C359</f>
        <v>42</v>
      </c>
      <c r="C384" s="1441"/>
      <c r="D384" s="1128"/>
      <c r="E384" s="1417">
        <f>E355+F357+F358-E382-F383-F359</f>
        <v>42</v>
      </c>
      <c r="F384" s="1461"/>
      <c r="G384" s="1128"/>
      <c r="H384" s="1419">
        <f>H355+I357+I358-H382-I383-I359</f>
        <v>42</v>
      </c>
      <c r="I384" s="1465"/>
      <c r="J384" s="1824"/>
      <c r="K384" s="1422">
        <f>K355+L357+L358-K382-L383-L359</f>
        <v>42</v>
      </c>
      <c r="L384" s="1477"/>
      <c r="M384" s="1128"/>
      <c r="N384" s="1902">
        <f>N355+O357+O358-O359-O364-O366-O367-N382-O383</f>
        <v>42</v>
      </c>
      <c r="O384" s="1483"/>
      <c r="P384" s="1128"/>
      <c r="Q384" s="1433">
        <f>Q355+R357+R358-Q382-R383-R359</f>
        <v>42</v>
      </c>
      <c r="R384" s="1487"/>
      <c r="S384" s="1127"/>
      <c r="T384" s="1438">
        <f>T355+U357+U358-T382-U383-U359</f>
        <v>42</v>
      </c>
      <c r="U384" s="1492"/>
      <c r="V384" s="1129"/>
      <c r="W384" s="1435">
        <f>W355+X357+X358-W382-X383-X359</f>
        <v>42</v>
      </c>
      <c r="X384" s="1490"/>
    </row>
    <row r="385" spans="1:24" ht="30">
      <c r="A385" s="1913" t="s">
        <v>1402</v>
      </c>
      <c r="B385" s="1404"/>
      <c r="C385" s="1457"/>
      <c r="D385" s="1149"/>
      <c r="E385" s="1404"/>
      <c r="F385" s="1457"/>
      <c r="G385" s="1149"/>
      <c r="H385" s="1404"/>
      <c r="I385" s="1457"/>
      <c r="J385" s="1149"/>
      <c r="K385" s="1404"/>
      <c r="L385" s="1457"/>
      <c r="M385" s="1149"/>
      <c r="N385" s="1404"/>
      <c r="O385" s="1457"/>
      <c r="P385" s="1149"/>
      <c r="Q385" s="1404"/>
      <c r="R385" s="1457"/>
      <c r="S385" s="1149"/>
      <c r="T385" s="1404"/>
      <c r="U385" s="1457"/>
      <c r="V385" s="1149"/>
      <c r="W385" s="1404"/>
      <c r="X385" s="1457"/>
    </row>
    <row r="386" spans="1:24" ht="45.75" thickBot="1">
      <c r="A386" s="1383"/>
      <c r="B386" s="1383"/>
      <c r="C386" s="1440"/>
      <c r="D386" s="1141"/>
      <c r="E386" s="1383"/>
      <c r="F386" s="1440"/>
      <c r="G386" s="1141"/>
      <c r="H386" s="1383"/>
      <c r="I386" s="1440"/>
      <c r="J386" s="1137"/>
      <c r="K386" s="1427" t="s">
        <v>1427</v>
      </c>
      <c r="L386" s="1440"/>
      <c r="M386" s="1141"/>
      <c r="N386" s="1383"/>
      <c r="O386" s="1440"/>
      <c r="P386" s="1141"/>
      <c r="Q386" s="1383"/>
      <c r="R386" s="1440"/>
      <c r="S386" s="1141"/>
      <c r="T386" s="1383"/>
      <c r="U386" s="1440"/>
      <c r="V386" s="1141"/>
      <c r="W386" s="1383"/>
      <c r="X386" s="1440"/>
    </row>
    <row r="387" spans="1:24" ht="19.5" thickBot="1" thickTop="1">
      <c r="A387" s="1384" t="s">
        <v>1428</v>
      </c>
      <c r="B387" s="1408">
        <f>B384</f>
        <v>42</v>
      </c>
      <c r="C387" s="1441"/>
      <c r="D387" s="1128"/>
      <c r="E387" s="1417">
        <f>E384</f>
        <v>42</v>
      </c>
      <c r="F387" s="1461"/>
      <c r="G387" s="1128"/>
      <c r="H387" s="1419">
        <f>H384</f>
        <v>42</v>
      </c>
      <c r="I387" s="1465"/>
      <c r="J387" s="1824"/>
      <c r="K387" s="1422">
        <f>K384</f>
        <v>42</v>
      </c>
      <c r="L387" s="1477"/>
      <c r="M387" s="1128"/>
      <c r="N387" s="1429">
        <f>N384</f>
        <v>42</v>
      </c>
      <c r="O387" s="1483"/>
      <c r="P387" s="1128"/>
      <c r="Q387" s="1433">
        <f>Q384</f>
        <v>42</v>
      </c>
      <c r="R387" s="1487"/>
      <c r="S387" s="1127"/>
      <c r="T387" s="1438">
        <f>T384</f>
        <v>42</v>
      </c>
      <c r="U387" s="1492"/>
      <c r="V387" s="1129"/>
      <c r="W387" s="1435">
        <f>W384</f>
        <v>42</v>
      </c>
      <c r="X387" s="1490"/>
    </row>
    <row r="388" spans="1:24" ht="14.25">
      <c r="A388" s="1385" t="s">
        <v>1354</v>
      </c>
      <c r="B388" s="1133">
        <f>B356+C357</f>
        <v>150</v>
      </c>
      <c r="C388" s="1442"/>
      <c r="D388" s="1132"/>
      <c r="E388" s="1086">
        <f>E356+F357</f>
        <v>50</v>
      </c>
      <c r="F388" s="1462"/>
      <c r="G388" s="1112"/>
      <c r="H388" s="1123">
        <f>H356+I357</f>
        <v>70</v>
      </c>
      <c r="I388" s="1466"/>
      <c r="J388" s="1825"/>
      <c r="K388" s="1124">
        <f>K356+L357</f>
        <v>90</v>
      </c>
      <c r="L388" s="1462"/>
      <c r="M388" s="1112"/>
      <c r="N388" s="1125">
        <f>N356+O357</f>
        <v>120</v>
      </c>
      <c r="O388" s="1494"/>
      <c r="P388" s="1112"/>
      <c r="Q388" s="1126">
        <f>Q356+R357</f>
        <v>100</v>
      </c>
      <c r="R388" s="1462"/>
      <c r="S388" s="1112"/>
      <c r="T388" s="1134">
        <f>T356+U357</f>
        <v>60</v>
      </c>
      <c r="U388" s="1493"/>
      <c r="V388" s="1130"/>
      <c r="W388" s="1131">
        <f>W356+X357</f>
        <v>20</v>
      </c>
      <c r="X388" s="1450"/>
    </row>
    <row r="389" spans="1:24" ht="12.75">
      <c r="A389" s="1386" t="s">
        <v>32</v>
      </c>
      <c r="B389" s="1409" t="s">
        <v>1397</v>
      </c>
      <c r="C389" s="1443"/>
      <c r="D389" s="1132"/>
      <c r="E389" s="1409" t="s">
        <v>1397</v>
      </c>
      <c r="F389" s="1463"/>
      <c r="G389" s="1112"/>
      <c r="H389" s="1409" t="s">
        <v>1397</v>
      </c>
      <c r="I389" s="1467"/>
      <c r="J389" s="1825"/>
      <c r="K389" s="1409" t="s">
        <v>1397</v>
      </c>
      <c r="L389" s="1463"/>
      <c r="M389" s="1112"/>
      <c r="N389" s="1409" t="s">
        <v>1397</v>
      </c>
      <c r="O389" s="1463"/>
      <c r="P389" s="1112"/>
      <c r="Q389" s="1409" t="s">
        <v>1397</v>
      </c>
      <c r="R389" s="1463"/>
      <c r="S389" s="1112"/>
      <c r="T389" s="1409" t="s">
        <v>1397</v>
      </c>
      <c r="U389" s="1463"/>
      <c r="V389" s="1112"/>
      <c r="W389" s="1409" t="s">
        <v>1397</v>
      </c>
      <c r="X389" s="1463"/>
    </row>
    <row r="390" spans="1:24" ht="12.75">
      <c r="A390" s="1387" t="s">
        <v>33</v>
      </c>
      <c r="B390" s="1410" t="s">
        <v>1398</v>
      </c>
      <c r="C390" s="1444"/>
      <c r="D390" s="1112"/>
      <c r="E390" s="1410" t="s">
        <v>1398</v>
      </c>
      <c r="F390" s="1463"/>
      <c r="G390" s="1112"/>
      <c r="H390" s="1410" t="s">
        <v>1398</v>
      </c>
      <c r="I390" s="1467"/>
      <c r="J390" s="1825"/>
      <c r="K390" s="1410" t="s">
        <v>1398</v>
      </c>
      <c r="L390" s="1463"/>
      <c r="M390" s="1112"/>
      <c r="N390" s="1410" t="s">
        <v>1398</v>
      </c>
      <c r="O390" s="1463"/>
      <c r="P390" s="1112"/>
      <c r="Q390" s="1410" t="s">
        <v>1398</v>
      </c>
      <c r="R390" s="1463"/>
      <c r="S390" s="1112"/>
      <c r="T390" s="1410" t="s">
        <v>1398</v>
      </c>
      <c r="U390" s="1463"/>
      <c r="V390" s="1112"/>
      <c r="W390" s="1410" t="s">
        <v>1398</v>
      </c>
      <c r="X390" s="1463"/>
    </row>
    <row r="391" spans="1:24" ht="12.75">
      <c r="A391" s="1388" t="s">
        <v>37</v>
      </c>
      <c r="B391" s="1411" t="s">
        <v>37</v>
      </c>
      <c r="C391" s="1445"/>
      <c r="D391" s="1117"/>
      <c r="E391" s="1411" t="s">
        <v>37</v>
      </c>
      <c r="F391" s="1445"/>
      <c r="G391" s="1117"/>
      <c r="H391" s="1411" t="s">
        <v>37</v>
      </c>
      <c r="I391" s="1468"/>
      <c r="J391" s="1826"/>
      <c r="K391" s="1411" t="s">
        <v>37</v>
      </c>
      <c r="L391" s="1445"/>
      <c r="M391" s="1117"/>
      <c r="N391" s="1411" t="s">
        <v>1400</v>
      </c>
      <c r="O391" s="1445"/>
      <c r="P391" s="1117"/>
      <c r="Q391" s="1411" t="s">
        <v>37</v>
      </c>
      <c r="R391" s="1445"/>
      <c r="S391" s="1117"/>
      <c r="T391" s="1411" t="s">
        <v>37</v>
      </c>
      <c r="U391" s="1445"/>
      <c r="V391" s="1117"/>
      <c r="W391" s="1411" t="s">
        <v>37</v>
      </c>
      <c r="X391" s="1445"/>
    </row>
    <row r="392" spans="1:24" ht="12.75">
      <c r="A392" s="1389" t="s">
        <v>34</v>
      </c>
      <c r="B392" s="1412" t="s">
        <v>434</v>
      </c>
      <c r="C392" s="1445"/>
      <c r="D392" s="1112"/>
      <c r="E392" s="1412" t="s">
        <v>434</v>
      </c>
      <c r="F392" s="1445"/>
      <c r="G392" s="1112"/>
      <c r="H392" s="1412" t="s">
        <v>434</v>
      </c>
      <c r="I392" s="1468"/>
      <c r="J392" s="1825"/>
      <c r="K392" s="1412" t="s">
        <v>434</v>
      </c>
      <c r="L392" s="1445"/>
      <c r="M392" s="1112"/>
      <c r="N392" s="1412" t="s">
        <v>434</v>
      </c>
      <c r="O392" s="1445"/>
      <c r="P392" s="1112"/>
      <c r="Q392" s="1412" t="s">
        <v>434</v>
      </c>
      <c r="R392" s="1445"/>
      <c r="S392" s="1112"/>
      <c r="T392" s="1412" t="s">
        <v>434</v>
      </c>
      <c r="U392" s="1445"/>
      <c r="V392" s="1112"/>
      <c r="W392" s="1412" t="s">
        <v>434</v>
      </c>
      <c r="X392" s="1445"/>
    </row>
    <row r="393" spans="1:24" ht="12.75">
      <c r="A393" s="1390" t="s">
        <v>1370</v>
      </c>
      <c r="B393" s="1413" t="s">
        <v>200</v>
      </c>
      <c r="C393" s="1446"/>
      <c r="D393" s="1113"/>
      <c r="E393" s="1413" t="s">
        <v>200</v>
      </c>
      <c r="F393" s="1446"/>
      <c r="G393" s="1113"/>
      <c r="H393" s="1413" t="s">
        <v>200</v>
      </c>
      <c r="I393" s="1469"/>
      <c r="J393" s="1825"/>
      <c r="K393" s="1413" t="s">
        <v>200</v>
      </c>
      <c r="L393" s="1446"/>
      <c r="M393" s="1113"/>
      <c r="N393" s="1413" t="s">
        <v>200</v>
      </c>
      <c r="O393" s="1446"/>
      <c r="P393" s="1113"/>
      <c r="Q393" s="1413" t="s">
        <v>200</v>
      </c>
      <c r="R393" s="1446"/>
      <c r="S393" s="1113"/>
      <c r="T393" s="1413" t="s">
        <v>200</v>
      </c>
      <c r="U393" s="1446"/>
      <c r="V393" s="1113"/>
      <c r="W393" s="1413" t="s">
        <v>200</v>
      </c>
      <c r="X393" s="1446"/>
    </row>
    <row r="394" spans="1:24" ht="12.75">
      <c r="A394" s="1389" t="s">
        <v>1371</v>
      </c>
      <c r="B394" s="1412" t="s">
        <v>1399</v>
      </c>
      <c r="C394" s="1445"/>
      <c r="D394" s="1112"/>
      <c r="E394" s="1412" t="s">
        <v>1399</v>
      </c>
      <c r="F394" s="1445"/>
      <c r="G394" s="1112"/>
      <c r="H394" s="1412" t="s">
        <v>1399</v>
      </c>
      <c r="I394" s="1468"/>
      <c r="J394" s="1825"/>
      <c r="K394" s="1412" t="s">
        <v>1399</v>
      </c>
      <c r="L394" s="1445"/>
      <c r="M394" s="1112"/>
      <c r="N394" s="1412" t="s">
        <v>1399</v>
      </c>
      <c r="O394" s="1445"/>
      <c r="P394" s="1112"/>
      <c r="Q394" s="1412" t="s">
        <v>1399</v>
      </c>
      <c r="R394" s="1445"/>
      <c r="S394" s="1112"/>
      <c r="T394" s="1412" t="s">
        <v>1399</v>
      </c>
      <c r="U394" s="1445"/>
      <c r="V394" s="1112"/>
      <c r="W394" s="1412" t="s">
        <v>1399</v>
      </c>
      <c r="X394" s="1445"/>
    </row>
    <row r="395" spans="1:24" ht="12.75">
      <c r="A395" s="1390" t="s">
        <v>36</v>
      </c>
      <c r="B395" s="1390" t="s">
        <v>36</v>
      </c>
      <c r="C395" s="1445"/>
      <c r="E395" s="1390" t="s">
        <v>36</v>
      </c>
      <c r="F395" s="1445"/>
      <c r="H395" s="1390" t="s">
        <v>36</v>
      </c>
      <c r="I395" s="1468"/>
      <c r="J395" s="1827"/>
      <c r="K395" s="1390" t="s">
        <v>36</v>
      </c>
      <c r="L395" s="1445"/>
      <c r="N395" s="1390" t="s">
        <v>36</v>
      </c>
      <c r="O395" s="1445"/>
      <c r="Q395" s="1390" t="s">
        <v>36</v>
      </c>
      <c r="R395" s="1445"/>
      <c r="T395" s="1390" t="s">
        <v>36</v>
      </c>
      <c r="U395" s="1445"/>
      <c r="W395" s="1390" t="s">
        <v>36</v>
      </c>
      <c r="X395" s="1445"/>
    </row>
    <row r="396" spans="1:24" s="1115" customFormat="1" ht="13.5" thickBot="1">
      <c r="A396" s="1896" t="s">
        <v>1522</v>
      </c>
      <c r="B396" s="1896" t="s">
        <v>1522</v>
      </c>
      <c r="C396" s="1903"/>
      <c r="E396" s="1896" t="s">
        <v>1522</v>
      </c>
      <c r="F396" s="1903"/>
      <c r="H396" s="1896" t="s">
        <v>1522</v>
      </c>
      <c r="I396" s="1903"/>
      <c r="J396" s="1886"/>
      <c r="K396" s="1896" t="s">
        <v>1522</v>
      </c>
      <c r="L396" s="1903"/>
      <c r="N396" s="1896" t="s">
        <v>1522</v>
      </c>
      <c r="O396" s="1903"/>
      <c r="Q396" s="1391"/>
      <c r="R396" s="1447"/>
      <c r="T396" s="1391"/>
      <c r="U396" s="1447"/>
      <c r="W396" s="1391"/>
      <c r="X396" s="1447"/>
    </row>
    <row r="397" spans="1:28" s="1075" customFormat="1" ht="21.75" thickBot="1" thickTop="1">
      <c r="A397" s="1937" t="s">
        <v>1382</v>
      </c>
      <c r="B397" s="1925">
        <f>ROUNDDOWN((((B388+C389-IF(C395&gt;0,C395,0)-C391)/3)-C396)/IF(C397="yes",2,1),0)+IF(C395&lt;0,ROUNDDOWN(-C395/3,0),0)</f>
        <v>50</v>
      </c>
      <c r="C397" s="1898" t="s">
        <v>1525</v>
      </c>
      <c r="D397" s="1128"/>
      <c r="E397" s="1926">
        <f>ROUNDDOWN((((E388+F389-IF(F395&gt;0,F395,0)-F391)/3)-F396)/IF(F397="yes",2,1),0)+IF(F395&lt;0,ROUNDDOWN(-F395/3,0),0)</f>
        <v>16</v>
      </c>
      <c r="F397" s="1898" t="s">
        <v>1525</v>
      </c>
      <c r="G397" s="1128"/>
      <c r="H397" s="1925">
        <f>ROUNDDOWN((((H388+I389-IF(I395&gt;0,I395,0)-I391)/3)-I396)/IF(I397="yes",2,1),0)+IF(I395&lt;0,ROUNDDOWN(-I395/3,0),0)</f>
        <v>23</v>
      </c>
      <c r="I397" s="1898" t="s">
        <v>1525</v>
      </c>
      <c r="J397" s="1824"/>
      <c r="K397" s="1927">
        <f>ROUNDDOWN((((K388+L389-IF(L395&gt;0,L395,0)-L391)/3)-L396)/IF(L397="yes",2,1),0)+IF(L395&lt;0,ROUNDDOWN(-L395/3,0),0)</f>
        <v>30</v>
      </c>
      <c r="L397" s="1898" t="s">
        <v>1525</v>
      </c>
      <c r="M397" s="1128"/>
      <c r="N397" s="1928">
        <f>ROUNDDOWN((((N388+O389-IF(O395&gt;0,O395,0)-O391-40-O388)/3)-O396)/IF(O397="yes",2,1)+(40+O388)/3-O398/3-(O399/3)+IF(O395&lt;0,(-O395/3),0),0)</f>
        <v>40</v>
      </c>
      <c r="O397" s="1898" t="s">
        <v>1525</v>
      </c>
      <c r="P397" s="1128"/>
      <c r="Q397" s="1929">
        <f>ROUNDDOWN((Q388+R389-R395-R391)/3,0)/IF(R397="yes",2,1)</f>
        <v>33</v>
      </c>
      <c r="R397" s="1898" t="s">
        <v>1525</v>
      </c>
      <c r="S397" s="1127"/>
      <c r="T397" s="1930">
        <f>ROUNDDOWN((T388+U389-U395-U391)/3,0)/IF(U397="yes",2,1)</f>
        <v>20</v>
      </c>
      <c r="U397" s="1898" t="s">
        <v>1525</v>
      </c>
      <c r="V397" s="1129"/>
      <c r="W397" s="1931">
        <f>ROUNDDOWN((W388+X389-X395-X391)/3,0)</f>
        <v>6</v>
      </c>
      <c r="X397" s="1856"/>
      <c r="Y397" s="1114"/>
      <c r="Z397" s="1114"/>
      <c r="AA397" s="1076"/>
      <c r="AB397" s="1076"/>
    </row>
    <row r="398" spans="1:28" s="288" customFormat="1" ht="15" thickBot="1">
      <c r="A398" s="1392"/>
      <c r="B398" s="1077" t="s">
        <v>40</v>
      </c>
      <c r="C398" s="1448"/>
      <c r="D398" s="1111"/>
      <c r="E398" s="1077" t="s">
        <v>40</v>
      </c>
      <c r="F398" s="1448"/>
      <c r="G398" s="1111"/>
      <c r="H398" s="1089" t="s">
        <v>889</v>
      </c>
      <c r="I398" s="1470"/>
      <c r="J398" s="1825"/>
      <c r="K398" s="1092" t="s">
        <v>60</v>
      </c>
      <c r="L398" s="1448"/>
      <c r="M398" s="1895"/>
      <c r="N398" s="1430" t="s">
        <v>1523</v>
      </c>
      <c r="O398" s="1897"/>
      <c r="P398" s="1894"/>
      <c r="Q398" s="1077" t="s">
        <v>59</v>
      </c>
      <c r="R398" s="1448"/>
      <c r="S398" s="1111"/>
      <c r="T398" s="1104" t="s">
        <v>41</v>
      </c>
      <c r="U398" s="1448"/>
      <c r="V398" s="1111"/>
      <c r="W398" s="1089" t="s">
        <v>62</v>
      </c>
      <c r="X398" s="1448"/>
      <c r="Y398" s="1111"/>
      <c r="Z398" s="1111"/>
      <c r="AA398" s="1071"/>
      <c r="AB398" s="1071"/>
    </row>
    <row r="399" spans="1:28" s="6" customFormat="1" ht="15" thickBot="1">
      <c r="A399" s="1393"/>
      <c r="B399" s="1078" t="s">
        <v>1342</v>
      </c>
      <c r="C399" s="1449"/>
      <c r="D399" s="1112"/>
      <c r="E399" s="1087" t="s">
        <v>41</v>
      </c>
      <c r="F399" s="1449"/>
      <c r="G399" s="1112"/>
      <c r="H399" s="1078" t="s">
        <v>62</v>
      </c>
      <c r="I399" s="1471"/>
      <c r="J399" s="1825"/>
      <c r="K399" s="1093" t="s">
        <v>61</v>
      </c>
      <c r="L399" s="1449"/>
      <c r="M399" s="1130"/>
      <c r="N399" s="1914" t="s">
        <v>1524</v>
      </c>
      <c r="O399" s="1897"/>
      <c r="P399" s="1132"/>
      <c r="Q399" s="1087" t="s">
        <v>62</v>
      </c>
      <c r="R399" s="1449"/>
      <c r="S399" s="1112"/>
      <c r="T399" s="1105" t="s">
        <v>42</v>
      </c>
      <c r="U399" s="1449"/>
      <c r="V399" s="1112"/>
      <c r="W399" s="1078" t="s">
        <v>891</v>
      </c>
      <c r="X399" s="1449"/>
      <c r="Y399" s="1112"/>
      <c r="Z399" s="1112"/>
      <c r="AA399" s="8"/>
      <c r="AB399" s="8"/>
    </row>
    <row r="400" spans="1:28" s="6" customFormat="1" ht="14.25">
      <c r="A400" s="1393" t="s">
        <v>1383</v>
      </c>
      <c r="B400" s="1078" t="s">
        <v>1374</v>
      </c>
      <c r="C400" s="1449"/>
      <c r="D400" s="1112"/>
      <c r="E400" s="1078" t="s">
        <v>1374</v>
      </c>
      <c r="F400" s="1449"/>
      <c r="G400" s="1112"/>
      <c r="H400" s="1078" t="s">
        <v>891</v>
      </c>
      <c r="I400" s="1471"/>
      <c r="J400" s="1825"/>
      <c r="K400" s="1093" t="s">
        <v>64</v>
      </c>
      <c r="L400" s="1449"/>
      <c r="M400" s="1112"/>
      <c r="N400" s="1077" t="s">
        <v>59</v>
      </c>
      <c r="O400" s="1448"/>
      <c r="P400" s="1112"/>
      <c r="Q400" s="1087" t="s">
        <v>63</v>
      </c>
      <c r="R400" s="1449"/>
      <c r="S400" s="1112"/>
      <c r="T400" s="1105" t="s">
        <v>43</v>
      </c>
      <c r="U400" s="1449"/>
      <c r="V400" s="1112"/>
      <c r="W400" s="1078" t="s">
        <v>1378</v>
      </c>
      <c r="X400" s="1449"/>
      <c r="Y400" s="1112"/>
      <c r="Z400" s="1112"/>
      <c r="AA400" s="8"/>
      <c r="AB400" s="8"/>
    </row>
    <row r="401" spans="1:28" s="6" customFormat="1" ht="14.25">
      <c r="A401" s="1393" t="s">
        <v>1384</v>
      </c>
      <c r="B401" s="1079" t="s">
        <v>1375</v>
      </c>
      <c r="C401" s="1449"/>
      <c r="D401" s="1112"/>
      <c r="E401" s="1079" t="s">
        <v>1375</v>
      </c>
      <c r="F401" s="1449"/>
      <c r="G401" s="1112"/>
      <c r="H401" s="1079" t="s">
        <v>1375</v>
      </c>
      <c r="I401" s="1471"/>
      <c r="J401" s="1825"/>
      <c r="K401" s="1094" t="s">
        <v>1380</v>
      </c>
      <c r="L401" s="1449"/>
      <c r="M401" s="1112"/>
      <c r="N401" s="1087" t="s">
        <v>61</v>
      </c>
      <c r="O401" s="1449"/>
      <c r="P401" s="1112"/>
      <c r="Q401" s="1100" t="s">
        <v>1375</v>
      </c>
      <c r="R401" s="1449"/>
      <c r="S401" s="1112"/>
      <c r="T401" s="1088"/>
      <c r="U401" s="1109"/>
      <c r="V401" s="1112"/>
      <c r="W401" s="1088"/>
      <c r="X401" s="1109"/>
      <c r="Y401" s="1112"/>
      <c r="Z401" s="1112"/>
      <c r="AA401" s="8"/>
      <c r="AB401" s="8"/>
    </row>
    <row r="402" spans="1:28" s="6" customFormat="1" ht="14.25">
      <c r="A402" s="1393" t="s">
        <v>1385</v>
      </c>
      <c r="B402" s="1080" t="s">
        <v>44</v>
      </c>
      <c r="C402" s="1449"/>
      <c r="D402" s="1112"/>
      <c r="E402" s="1088"/>
      <c r="F402" s="1109"/>
      <c r="G402" s="1112"/>
      <c r="H402" s="1080" t="s">
        <v>50</v>
      </c>
      <c r="I402" s="1471"/>
      <c r="J402" s="1825"/>
      <c r="K402" s="1095" t="s">
        <v>1375</v>
      </c>
      <c r="L402" s="1449"/>
      <c r="M402" s="1112"/>
      <c r="N402" s="1087" t="s">
        <v>63</v>
      </c>
      <c r="O402" s="1449"/>
      <c r="P402" s="1112"/>
      <c r="Q402" s="1101" t="s">
        <v>1381</v>
      </c>
      <c r="R402" s="1488"/>
      <c r="S402" s="1112"/>
      <c r="T402" s="1088"/>
      <c r="U402" s="1109"/>
      <c r="V402" s="1112"/>
      <c r="W402" s="1088"/>
      <c r="X402" s="1109"/>
      <c r="Y402" s="1112"/>
      <c r="Z402" s="1112"/>
      <c r="AA402" s="8"/>
      <c r="AB402" s="8"/>
    </row>
    <row r="403" spans="1:28" s="6" customFormat="1" ht="14.25">
      <c r="A403" s="1393" t="s">
        <v>1386</v>
      </c>
      <c r="B403" s="1081" t="s">
        <v>46</v>
      </c>
      <c r="C403" s="1449"/>
      <c r="D403" s="1112"/>
      <c r="E403" s="1080" t="s">
        <v>47</v>
      </c>
      <c r="F403" s="1449"/>
      <c r="G403" s="1112"/>
      <c r="H403" s="1080" t="s">
        <v>48</v>
      </c>
      <c r="I403" s="1471"/>
      <c r="J403" s="1825"/>
      <c r="K403" s="1096" t="s">
        <v>69</v>
      </c>
      <c r="L403" s="1449"/>
      <c r="M403" s="1112"/>
      <c r="N403" s="1079" t="s">
        <v>1375</v>
      </c>
      <c r="O403" s="1449"/>
      <c r="P403" s="1112"/>
      <c r="Q403" s="1102" t="s">
        <v>1392</v>
      </c>
      <c r="R403" s="1488"/>
      <c r="S403" s="1112"/>
      <c r="T403" s="1088"/>
      <c r="U403" s="1109"/>
      <c r="V403" s="1112"/>
      <c r="W403" s="1088"/>
      <c r="X403" s="1109"/>
      <c r="Y403" s="1112"/>
      <c r="Z403" s="1112"/>
      <c r="AA403" s="8"/>
      <c r="AB403" s="8"/>
    </row>
    <row r="404" spans="1:28" s="6" customFormat="1" ht="14.25">
      <c r="A404" s="1393" t="s">
        <v>1387</v>
      </c>
      <c r="B404" s="1082" t="s">
        <v>49</v>
      </c>
      <c r="C404" s="1449"/>
      <c r="D404" s="1112"/>
      <c r="E404" s="1088"/>
      <c r="F404" s="1109"/>
      <c r="G404" s="1112"/>
      <c r="H404" s="1080" t="s">
        <v>45</v>
      </c>
      <c r="I404" s="1471"/>
      <c r="J404" s="1825"/>
      <c r="K404" s="1096" t="s">
        <v>66</v>
      </c>
      <c r="L404" s="1449"/>
      <c r="M404" s="1112"/>
      <c r="N404" s="1080" t="s">
        <v>66</v>
      </c>
      <c r="O404" s="1449"/>
      <c r="P404" s="1112"/>
      <c r="Q404" s="1103" t="s">
        <v>44</v>
      </c>
      <c r="R404" s="1449"/>
      <c r="S404" s="1112"/>
      <c r="T404" s="1106" t="s">
        <v>65</v>
      </c>
      <c r="U404" s="1449"/>
      <c r="V404" s="1112"/>
      <c r="W404" s="1088"/>
      <c r="X404" s="1109"/>
      <c r="Y404" s="1112"/>
      <c r="Z404" s="1112"/>
      <c r="AA404" s="8"/>
      <c r="AB404" s="8"/>
    </row>
    <row r="405" spans="1:24" ht="14.25">
      <c r="A405" s="1393" t="s">
        <v>1385</v>
      </c>
      <c r="B405" s="1080" t="s">
        <v>51</v>
      </c>
      <c r="C405" s="1449"/>
      <c r="E405" s="1088"/>
      <c r="F405" s="1109"/>
      <c r="H405" s="1083" t="s">
        <v>52</v>
      </c>
      <c r="I405" s="1471"/>
      <c r="J405" s="1827"/>
      <c r="K405" s="1096" t="s">
        <v>65</v>
      </c>
      <c r="L405" s="1449"/>
      <c r="N405" s="1080" t="s">
        <v>47</v>
      </c>
      <c r="O405" s="1449"/>
      <c r="Q405" s="1083" t="s">
        <v>52</v>
      </c>
      <c r="R405" s="1449"/>
      <c r="T405" s="1107" t="s">
        <v>52</v>
      </c>
      <c r="U405" s="1449"/>
      <c r="W405" s="1083" t="s">
        <v>67</v>
      </c>
      <c r="X405" s="1449"/>
    </row>
    <row r="406" spans="1:24" ht="14.25">
      <c r="A406" s="1393" t="s">
        <v>1388</v>
      </c>
      <c r="B406" s="1083" t="s">
        <v>52</v>
      </c>
      <c r="C406" s="1449"/>
      <c r="E406" s="1083" t="s">
        <v>52</v>
      </c>
      <c r="F406" s="1449"/>
      <c r="H406" s="1083" t="s">
        <v>53</v>
      </c>
      <c r="I406" s="1471"/>
      <c r="J406" s="1827"/>
      <c r="K406" s="1097" t="s">
        <v>52</v>
      </c>
      <c r="L406" s="1449"/>
      <c r="N406" s="1083" t="s">
        <v>52</v>
      </c>
      <c r="O406" s="1449"/>
      <c r="Q406" s="1083" t="s">
        <v>53</v>
      </c>
      <c r="R406" s="1449"/>
      <c r="T406" s="1088"/>
      <c r="U406" s="1109"/>
      <c r="W406" s="1088"/>
      <c r="X406" s="1109"/>
    </row>
    <row r="407" spans="1:24" ht="14.25">
      <c r="A407" s="1393" t="s">
        <v>1389</v>
      </c>
      <c r="B407" s="1083" t="s">
        <v>53</v>
      </c>
      <c r="C407" s="1449"/>
      <c r="E407" s="1083" t="s">
        <v>53</v>
      </c>
      <c r="F407" s="1449"/>
      <c r="H407" s="1084" t="s">
        <v>1377</v>
      </c>
      <c r="I407" s="1471"/>
      <c r="J407" s="1827"/>
      <c r="K407" s="1098" t="s">
        <v>1376</v>
      </c>
      <c r="L407" s="1449"/>
      <c r="N407" s="1083" t="s">
        <v>53</v>
      </c>
      <c r="O407" s="1449"/>
      <c r="Q407" s="1084" t="s">
        <v>1376</v>
      </c>
      <c r="R407" s="1449"/>
      <c r="T407" s="1088"/>
      <c r="U407" s="1109"/>
      <c r="W407" s="1088"/>
      <c r="X407" s="1109"/>
    </row>
    <row r="408" spans="1:26" s="6" customFormat="1" ht="14.25">
      <c r="A408" s="1393"/>
      <c r="B408" s="1084" t="s">
        <v>1376</v>
      </c>
      <c r="C408" s="1449"/>
      <c r="D408" s="1116"/>
      <c r="E408" s="1084" t="s">
        <v>1345</v>
      </c>
      <c r="F408" s="1449"/>
      <c r="G408" s="1116"/>
      <c r="H408" s="1090" t="s">
        <v>55</v>
      </c>
      <c r="I408" s="1471"/>
      <c r="J408" s="1826"/>
      <c r="K408" s="1099" t="s">
        <v>55</v>
      </c>
      <c r="L408" s="1449"/>
      <c r="M408" s="1116"/>
      <c r="N408" s="1084" t="s">
        <v>1376</v>
      </c>
      <c r="O408" s="1449"/>
      <c r="P408" s="1116"/>
      <c r="Q408" s="1090" t="s">
        <v>55</v>
      </c>
      <c r="R408" s="1449"/>
      <c r="S408" s="1116"/>
      <c r="T408" s="1088"/>
      <c r="U408" s="1109"/>
      <c r="V408" s="1116"/>
      <c r="W408" s="1090" t="s">
        <v>55</v>
      </c>
      <c r="X408" s="1449"/>
      <c r="Y408" s="1116"/>
      <c r="Z408" s="1116"/>
    </row>
    <row r="409" spans="1:24" ht="14.25">
      <c r="A409" s="1393"/>
      <c r="B409" s="1085" t="s">
        <v>55</v>
      </c>
      <c r="C409" s="1449"/>
      <c r="E409" s="1088"/>
      <c r="F409" s="1109"/>
      <c r="H409" s="1091" t="s">
        <v>1379</v>
      </c>
      <c r="I409" s="1471"/>
      <c r="J409" s="1827"/>
      <c r="K409" s="1099" t="s">
        <v>73</v>
      </c>
      <c r="L409" s="1449"/>
      <c r="N409" s="1090" t="s">
        <v>55</v>
      </c>
      <c r="O409" s="1449"/>
      <c r="Q409" s="1091" t="s">
        <v>1379</v>
      </c>
      <c r="R409" s="1449"/>
      <c r="T409" s="1088"/>
      <c r="U409" s="1109"/>
      <c r="W409" s="1088"/>
      <c r="X409" s="1109"/>
    </row>
    <row r="410" spans="1:26" s="6" customFormat="1" ht="14.25">
      <c r="A410" s="1393"/>
      <c r="B410" s="1091" t="s">
        <v>1393</v>
      </c>
      <c r="C410" s="1449"/>
      <c r="D410" s="1116"/>
      <c r="E410" s="1088"/>
      <c r="F410" s="1109"/>
      <c r="G410" s="1116"/>
      <c r="H410" s="1091" t="s">
        <v>1393</v>
      </c>
      <c r="I410" s="1471"/>
      <c r="J410" s="1826"/>
      <c r="K410" s="1091" t="s">
        <v>1393</v>
      </c>
      <c r="L410" s="1449"/>
      <c r="M410" s="1116"/>
      <c r="N410" s="1091" t="s">
        <v>1393</v>
      </c>
      <c r="O410" s="1449"/>
      <c r="P410" s="1116"/>
      <c r="Q410" s="1091" t="s">
        <v>1393</v>
      </c>
      <c r="R410" s="1449"/>
      <c r="S410" s="1116"/>
      <c r="T410" s="1088"/>
      <c r="U410" s="1109"/>
      <c r="V410" s="1116"/>
      <c r="W410" s="1088"/>
      <c r="X410" s="1109"/>
      <c r="Y410" s="1116"/>
      <c r="Z410" s="1116"/>
    </row>
    <row r="411" spans="1:24" ht="15">
      <c r="A411" s="1938" t="s">
        <v>68</v>
      </c>
      <c r="B411" s="1119">
        <f>Germany!AH17+Germany!AI17</f>
        <v>0</v>
      </c>
      <c r="C411" s="1450"/>
      <c r="E411" s="1119">
        <f>Italy!Y17+Italy!Z17</f>
        <v>0</v>
      </c>
      <c r="F411" s="1450"/>
      <c r="H411" s="1119">
        <f>Japan!AT20+Japan!AU20</f>
        <v>0</v>
      </c>
      <c r="I411" s="1472"/>
      <c r="J411" s="1827"/>
      <c r="K411" s="1120" t="s">
        <v>68</v>
      </c>
      <c r="L411" s="1449"/>
      <c r="N411" s="1119">
        <f>Britain!AK20+Britain!AL20</f>
        <v>0</v>
      </c>
      <c r="O411" s="1450"/>
      <c r="Q411" s="1119">
        <f>USANavy!W17+USANavy!X17+USANavy!AK17+USANavy!AL17</f>
        <v>0</v>
      </c>
      <c r="R411" s="1450"/>
      <c r="T411" s="1122" t="s">
        <v>68</v>
      </c>
      <c r="U411" s="1449"/>
      <c r="W411" s="1121"/>
      <c r="X411" s="1109"/>
    </row>
    <row r="412" spans="1:24" ht="20.25">
      <c r="A412" s="1933" t="s">
        <v>1369</v>
      </c>
      <c r="B412" s="1934">
        <f>C398*3+C399*2+C400*1+C401*3+C402*10+C403*8+C405*4+C406*3+C407+C408*3+C409*2+C404*6+C410*5+B411*3</f>
        <v>0</v>
      </c>
      <c r="C412" s="1451"/>
      <c r="E412" s="1934">
        <f>F398*3+F399*2+F400*1+F401*3+F403*4+F406*3+F407+F408*3+E411*3</f>
        <v>0</v>
      </c>
      <c r="F412" s="1450"/>
      <c r="H412" s="1934">
        <f>I398*3+I399*2+I400+I401*3+I402*6+I403*4+I404*2+I405*3+I406+I407*3+I408*2+I409*10+I410*5+H411*3</f>
        <v>0</v>
      </c>
      <c r="I412" s="1472"/>
      <c r="J412" s="1886"/>
      <c r="K412" s="1934">
        <f>L398*3+L399*2+L400+L402*3+L403*10+L404*8+L405*6+L406*3+L401+L407*3+L408*2+L410*5+L411*3</f>
        <v>0</v>
      </c>
      <c r="L412" s="1450"/>
      <c r="N412" s="1934">
        <f>O400*3+O401*2+O402*1+O403*3+O404*8+O405*4+O406*3+O407+O408*3+O409*2+O410*5+N411*3-R403*3-R402</f>
        <v>0</v>
      </c>
      <c r="O412" s="1450"/>
      <c r="Q412" s="1934">
        <f>R398*3+R399*2+R400+R401*3+R402+R403*3+R404*10+R405*3+R406+R407*3+R408*2+R409*10+R410*5+Q411*3</f>
        <v>0</v>
      </c>
      <c r="R412" s="1450"/>
      <c r="T412" s="1932">
        <f>U398*2+U399+U400+U404*6+U405*3+U411*3</f>
        <v>0</v>
      </c>
      <c r="U412" s="1450"/>
      <c r="W412" s="1934">
        <f>X398*2+X399+X400+X405*3+X408*2</f>
        <v>0</v>
      </c>
      <c r="X412" s="1450"/>
    </row>
    <row r="413" spans="1:24" ht="12.75">
      <c r="A413" s="1391"/>
      <c r="B413" s="1857">
        <f>IF(B412&gt;B397,"UCL Error","")</f>
      </c>
      <c r="C413" s="1447"/>
      <c r="E413" s="1857">
        <f>IF(E412&gt;E397,"UCL Error","")</f>
      </c>
      <c r="F413" s="1447"/>
      <c r="H413" s="1857">
        <f>IF(H412&gt;H397,"UCL Error","")</f>
      </c>
      <c r="I413" s="1447"/>
      <c r="J413" s="1827"/>
      <c r="K413" s="1857">
        <f>IF(K412&gt;K397,"UCL Error","")</f>
      </c>
      <c r="L413" s="1447"/>
      <c r="N413" s="1857">
        <f>IF(N412&gt;N397,"UCL Error","")</f>
      </c>
      <c r="O413" s="1447"/>
      <c r="Q413" s="1857">
        <f>IF(Q412&gt;Q397,"UCL Error","")</f>
      </c>
      <c r="R413" s="1447"/>
      <c r="T413" s="1857">
        <f>IF(T412&gt;T397,"UCL Error","")</f>
      </c>
      <c r="U413" s="1447"/>
      <c r="W413" s="1857">
        <f>IF(W412&gt;W397,"UCL Error","")</f>
      </c>
      <c r="X413" s="1447"/>
    </row>
    <row r="414" spans="1:24" ht="15.75">
      <c r="A414" s="1394" t="s">
        <v>1390</v>
      </c>
      <c r="B414" s="1414">
        <f>B412+C393+C394+C392+C395</f>
        <v>0</v>
      </c>
      <c r="C414" s="1447"/>
      <c r="E414" s="1414">
        <f>E412+F393+F394+F392+F395</f>
        <v>0</v>
      </c>
      <c r="F414" s="1447"/>
      <c r="H414" s="1414">
        <f>H412+I393+I394+I392+I395</f>
        <v>0</v>
      </c>
      <c r="I414" s="1447"/>
      <c r="J414" s="1828"/>
      <c r="K414" s="1414">
        <f>K412+L393+L394+L392+L395</f>
        <v>0</v>
      </c>
      <c r="L414" s="1447"/>
      <c r="N414" s="1414">
        <f>N412+O393+O394+O392+O395</f>
        <v>0</v>
      </c>
      <c r="O414" s="1447"/>
      <c r="Q414" s="1414">
        <f>Q412+R393+R394+R392+R395</f>
        <v>0</v>
      </c>
      <c r="R414" s="1447"/>
      <c r="T414" s="1414">
        <f>T412+U393+U394+U392+U395</f>
        <v>0</v>
      </c>
      <c r="U414" s="1447"/>
      <c r="W414" s="1414">
        <f>W412+X393+X394+X392+X395</f>
        <v>0</v>
      </c>
      <c r="X414" s="1447"/>
    </row>
    <row r="415" spans="1:24" ht="13.5" thickBot="1">
      <c r="A415" s="1395" t="s">
        <v>35</v>
      </c>
      <c r="B415" s="1395" t="s">
        <v>55</v>
      </c>
      <c r="C415" s="1445"/>
      <c r="E415" s="1395" t="s">
        <v>55</v>
      </c>
      <c r="F415" s="1445"/>
      <c r="H415" s="1395" t="s">
        <v>55</v>
      </c>
      <c r="I415" s="1468"/>
      <c r="J415" s="1827"/>
      <c r="K415" s="1395" t="s">
        <v>55</v>
      </c>
      <c r="L415" s="1445"/>
      <c r="N415" s="1395" t="s">
        <v>55</v>
      </c>
      <c r="O415" s="1445"/>
      <c r="Q415" s="1395" t="s">
        <v>55</v>
      </c>
      <c r="R415" s="1445"/>
      <c r="T415" s="1881"/>
      <c r="U415" s="1882"/>
      <c r="W415" s="1878"/>
      <c r="X415" s="1879"/>
    </row>
    <row r="416" spans="1:24" ht="19.5" thickBot="1" thickTop="1">
      <c r="A416" s="1384" t="s">
        <v>1396</v>
      </c>
      <c r="B416" s="1408">
        <f>B387+C389+C390-B414-C415-C391</f>
        <v>42</v>
      </c>
      <c r="C416" s="1441"/>
      <c r="D416" s="1128"/>
      <c r="E416" s="1417">
        <f>E387+F389+F390-E414-F415-F391</f>
        <v>42</v>
      </c>
      <c r="F416" s="1461"/>
      <c r="G416" s="1128"/>
      <c r="H416" s="1419">
        <f>H387+I389+I390-H414-I415-I391</f>
        <v>42</v>
      </c>
      <c r="I416" s="1465"/>
      <c r="J416" s="1824"/>
      <c r="K416" s="1422">
        <f>K387+L389+L390-K414-L415-L391</f>
        <v>42</v>
      </c>
      <c r="L416" s="1477"/>
      <c r="M416" s="1128"/>
      <c r="N416" s="1902">
        <f>N387+O389+O390-O391-O396-O398-O399-N414-O415</f>
        <v>42</v>
      </c>
      <c r="O416" s="1483"/>
      <c r="P416" s="1128"/>
      <c r="Q416" s="1433">
        <f>Q387+R389+R390-Q414-R415-R391</f>
        <v>42</v>
      </c>
      <c r="R416" s="1487"/>
      <c r="S416" s="1127"/>
      <c r="T416" s="1438">
        <f>T387+U389+U390-T414-U415-U391</f>
        <v>42</v>
      </c>
      <c r="U416" s="1492"/>
      <c r="V416" s="1129"/>
      <c r="W416" s="1435">
        <f>W387+X389+X390-W414-X415-X391</f>
        <v>42</v>
      </c>
      <c r="X416" s="1490"/>
    </row>
    <row r="417" spans="1:24" s="1142" customFormat="1" ht="30">
      <c r="A417" s="1910" t="s">
        <v>1402</v>
      </c>
      <c r="B417" s="1588"/>
      <c r="C417" s="1452"/>
      <c r="E417" s="1589"/>
      <c r="F417" s="1452"/>
      <c r="H417" s="1588"/>
      <c r="I417" s="1473"/>
      <c r="J417" s="1891"/>
      <c r="K417" s="1590"/>
      <c r="L417" s="1478"/>
      <c r="N417" s="1591"/>
      <c r="O417" s="1478"/>
      <c r="Q417" s="1591"/>
      <c r="R417" s="1478"/>
      <c r="T417" s="1591"/>
      <c r="U417" s="1478"/>
      <c r="X417" s="1478"/>
    </row>
    <row r="418" spans="1:24" s="1139" customFormat="1" ht="45.75" thickBot="1">
      <c r="A418" s="1396"/>
      <c r="B418" s="1138"/>
      <c r="C418" s="1453"/>
      <c r="E418" s="1138"/>
      <c r="F418" s="1453"/>
      <c r="H418" s="1138"/>
      <c r="I418" s="1474"/>
      <c r="J418" s="1151"/>
      <c r="K418" s="1423" t="s">
        <v>1429</v>
      </c>
      <c r="L418" s="1479"/>
      <c r="O418" s="1484"/>
      <c r="R418" s="1484"/>
      <c r="U418" s="1484"/>
      <c r="X418" s="1484"/>
    </row>
    <row r="419" spans="1:24" ht="19.5" thickBot="1" thickTop="1">
      <c r="A419" s="1397" t="s">
        <v>1430</v>
      </c>
      <c r="B419" s="1408">
        <f>B416</f>
        <v>42</v>
      </c>
      <c r="C419" s="1441"/>
      <c r="D419" s="1128"/>
      <c r="E419" s="1417">
        <f>E416</f>
        <v>42</v>
      </c>
      <c r="F419" s="1461"/>
      <c r="G419" s="1128"/>
      <c r="H419" s="1419">
        <f>H416</f>
        <v>42</v>
      </c>
      <c r="I419" s="1465"/>
      <c r="J419" s="1824"/>
      <c r="K419" s="1422">
        <f>K416</f>
        <v>42</v>
      </c>
      <c r="L419" s="1477"/>
      <c r="M419" s="1128"/>
      <c r="N419" s="1429">
        <f>N416</f>
        <v>42</v>
      </c>
      <c r="O419" s="1483"/>
      <c r="P419" s="1128"/>
      <c r="Q419" s="1433">
        <f>Q416</f>
        <v>42</v>
      </c>
      <c r="R419" s="1487"/>
      <c r="S419" s="1127"/>
      <c r="T419" s="1438">
        <f>T416</f>
        <v>42</v>
      </c>
      <c r="U419" s="1492"/>
      <c r="V419" s="1129"/>
      <c r="W419" s="1435">
        <f>W416</f>
        <v>42</v>
      </c>
      <c r="X419" s="1490"/>
    </row>
    <row r="420" spans="1:24" ht="14.25">
      <c r="A420" s="1385" t="s">
        <v>1354</v>
      </c>
      <c r="B420" s="1133">
        <f>B388+C389</f>
        <v>150</v>
      </c>
      <c r="C420" s="1442"/>
      <c r="D420" s="1132"/>
      <c r="E420" s="1086">
        <f>E388+F389</f>
        <v>50</v>
      </c>
      <c r="F420" s="1462"/>
      <c r="G420" s="1112"/>
      <c r="H420" s="1123">
        <f>H388+I389</f>
        <v>70</v>
      </c>
      <c r="I420" s="1466"/>
      <c r="J420" s="1825"/>
      <c r="K420" s="1124">
        <f>K388+L389</f>
        <v>90</v>
      </c>
      <c r="L420" s="1462"/>
      <c r="M420" s="1112"/>
      <c r="N420" s="1125">
        <f>N388+O389</f>
        <v>120</v>
      </c>
      <c r="O420" s="1494"/>
      <c r="P420" s="1112"/>
      <c r="Q420" s="1126">
        <f>Q388+R389</f>
        <v>100</v>
      </c>
      <c r="R420" s="1462"/>
      <c r="S420" s="1112"/>
      <c r="T420" s="1134">
        <f>T388+U389</f>
        <v>60</v>
      </c>
      <c r="U420" s="1493"/>
      <c r="V420" s="1130"/>
      <c r="W420" s="1131">
        <f>W388+X389</f>
        <v>20</v>
      </c>
      <c r="X420" s="1450"/>
    </row>
    <row r="421" spans="1:24" ht="12.75">
      <c r="A421" s="1386" t="s">
        <v>32</v>
      </c>
      <c r="B421" s="1409" t="s">
        <v>1397</v>
      </c>
      <c r="C421" s="1443"/>
      <c r="D421" s="1132"/>
      <c r="E421" s="1409" t="s">
        <v>1397</v>
      </c>
      <c r="F421" s="1463"/>
      <c r="G421" s="1112"/>
      <c r="H421" s="1409" t="s">
        <v>1397</v>
      </c>
      <c r="I421" s="1467"/>
      <c r="J421" s="1825"/>
      <c r="K421" s="1409" t="s">
        <v>1397</v>
      </c>
      <c r="L421" s="1463"/>
      <c r="M421" s="1112"/>
      <c r="N421" s="1409" t="s">
        <v>1397</v>
      </c>
      <c r="O421" s="1463"/>
      <c r="P421" s="1112"/>
      <c r="Q421" s="1409" t="s">
        <v>1397</v>
      </c>
      <c r="R421" s="1463"/>
      <c r="S421" s="1112"/>
      <c r="T421" s="1409" t="s">
        <v>1397</v>
      </c>
      <c r="U421" s="1463"/>
      <c r="V421" s="1112"/>
      <c r="W421" s="1409" t="s">
        <v>1397</v>
      </c>
      <c r="X421" s="1463"/>
    </row>
    <row r="422" spans="1:24" ht="12.75">
      <c r="A422" s="1387" t="s">
        <v>33</v>
      </c>
      <c r="B422" s="1410" t="s">
        <v>1398</v>
      </c>
      <c r="C422" s="1444"/>
      <c r="D422" s="1112"/>
      <c r="E422" s="1410" t="s">
        <v>1398</v>
      </c>
      <c r="F422" s="1463"/>
      <c r="G422" s="1112"/>
      <c r="H422" s="1410" t="s">
        <v>1398</v>
      </c>
      <c r="I422" s="1467"/>
      <c r="J422" s="1825"/>
      <c r="K422" s="1410" t="s">
        <v>1398</v>
      </c>
      <c r="L422" s="1463"/>
      <c r="M422" s="1112"/>
      <c r="N422" s="1410" t="s">
        <v>1398</v>
      </c>
      <c r="O422" s="1463"/>
      <c r="P422" s="1112"/>
      <c r="Q422" s="1410" t="s">
        <v>1398</v>
      </c>
      <c r="R422" s="1463"/>
      <c r="S422" s="1112"/>
      <c r="T422" s="1410" t="s">
        <v>1398</v>
      </c>
      <c r="U422" s="1463"/>
      <c r="V422" s="1112"/>
      <c r="W422" s="1410" t="s">
        <v>1398</v>
      </c>
      <c r="X422" s="1463"/>
    </row>
    <row r="423" spans="1:24" ht="12.75">
      <c r="A423" s="1388" t="s">
        <v>37</v>
      </c>
      <c r="B423" s="1411" t="s">
        <v>37</v>
      </c>
      <c r="C423" s="1445"/>
      <c r="D423" s="1117"/>
      <c r="E423" s="1411" t="s">
        <v>37</v>
      </c>
      <c r="F423" s="1445"/>
      <c r="G423" s="1117"/>
      <c r="H423" s="1411" t="s">
        <v>37</v>
      </c>
      <c r="I423" s="1468"/>
      <c r="J423" s="1826"/>
      <c r="K423" s="1411" t="s">
        <v>37</v>
      </c>
      <c r="L423" s="1445"/>
      <c r="M423" s="1117"/>
      <c r="N423" s="1411" t="s">
        <v>1400</v>
      </c>
      <c r="O423" s="1445"/>
      <c r="P423" s="1117"/>
      <c r="Q423" s="1411" t="s">
        <v>37</v>
      </c>
      <c r="R423" s="1445"/>
      <c r="S423" s="1117"/>
      <c r="T423" s="1411" t="s">
        <v>37</v>
      </c>
      <c r="U423" s="1445"/>
      <c r="V423" s="1117"/>
      <c r="W423" s="1411" t="s">
        <v>37</v>
      </c>
      <c r="X423" s="1445"/>
    </row>
    <row r="424" spans="1:24" ht="12.75">
      <c r="A424" s="1389" t="s">
        <v>34</v>
      </c>
      <c r="B424" s="1412" t="s">
        <v>434</v>
      </c>
      <c r="C424" s="1445"/>
      <c r="D424" s="1112"/>
      <c r="E424" s="1412" t="s">
        <v>434</v>
      </c>
      <c r="F424" s="1445"/>
      <c r="G424" s="1112"/>
      <c r="H424" s="1412" t="s">
        <v>434</v>
      </c>
      <c r="I424" s="1468"/>
      <c r="J424" s="1825"/>
      <c r="K424" s="1412" t="s">
        <v>434</v>
      </c>
      <c r="L424" s="1445"/>
      <c r="M424" s="1112"/>
      <c r="N424" s="1412" t="s">
        <v>434</v>
      </c>
      <c r="O424" s="1445"/>
      <c r="P424" s="1112"/>
      <c r="Q424" s="1412" t="s">
        <v>434</v>
      </c>
      <c r="R424" s="1445"/>
      <c r="S424" s="1112"/>
      <c r="T424" s="1412" t="s">
        <v>434</v>
      </c>
      <c r="U424" s="1445"/>
      <c r="V424" s="1112"/>
      <c r="W424" s="1412" t="s">
        <v>434</v>
      </c>
      <c r="X424" s="1445"/>
    </row>
    <row r="425" spans="1:24" ht="12.75">
      <c r="A425" s="1390" t="s">
        <v>1370</v>
      </c>
      <c r="B425" s="1413" t="s">
        <v>200</v>
      </c>
      <c r="C425" s="1446"/>
      <c r="D425" s="1113"/>
      <c r="E425" s="1413" t="s">
        <v>200</v>
      </c>
      <c r="F425" s="1446"/>
      <c r="G425" s="1113"/>
      <c r="H425" s="1413" t="s">
        <v>200</v>
      </c>
      <c r="I425" s="1469"/>
      <c r="J425" s="1825"/>
      <c r="K425" s="1413" t="s">
        <v>200</v>
      </c>
      <c r="L425" s="1446"/>
      <c r="M425" s="1113"/>
      <c r="N425" s="1413" t="s">
        <v>200</v>
      </c>
      <c r="O425" s="1446"/>
      <c r="P425" s="1113"/>
      <c r="Q425" s="1413" t="s">
        <v>200</v>
      </c>
      <c r="R425" s="1446"/>
      <c r="S425" s="1113"/>
      <c r="T425" s="1413" t="s">
        <v>200</v>
      </c>
      <c r="U425" s="1446"/>
      <c r="V425" s="1113"/>
      <c r="W425" s="1413" t="s">
        <v>200</v>
      </c>
      <c r="X425" s="1446"/>
    </row>
    <row r="426" spans="1:24" ht="12.75">
      <c r="A426" s="1389" t="s">
        <v>1371</v>
      </c>
      <c r="B426" s="1412" t="s">
        <v>1399</v>
      </c>
      <c r="C426" s="1445"/>
      <c r="D426" s="1112"/>
      <c r="E426" s="1412" t="s">
        <v>1399</v>
      </c>
      <c r="F426" s="1445"/>
      <c r="G426" s="1112"/>
      <c r="H426" s="1412" t="s">
        <v>1399</v>
      </c>
      <c r="I426" s="1468"/>
      <c r="J426" s="1825"/>
      <c r="K426" s="1412" t="s">
        <v>1399</v>
      </c>
      <c r="L426" s="1445"/>
      <c r="M426" s="1112"/>
      <c r="N426" s="1412" t="s">
        <v>1399</v>
      </c>
      <c r="O426" s="1445"/>
      <c r="P426" s="1112"/>
      <c r="Q426" s="1412" t="s">
        <v>1399</v>
      </c>
      <c r="R426" s="1445"/>
      <c r="S426" s="1112"/>
      <c r="T426" s="1412" t="s">
        <v>1399</v>
      </c>
      <c r="U426" s="1445"/>
      <c r="V426" s="1112"/>
      <c r="W426" s="1412" t="s">
        <v>1399</v>
      </c>
      <c r="X426" s="1445"/>
    </row>
    <row r="427" spans="1:24" ht="12.75">
      <c r="A427" s="1390" t="s">
        <v>36</v>
      </c>
      <c r="B427" s="1390" t="s">
        <v>36</v>
      </c>
      <c r="C427" s="1445"/>
      <c r="E427" s="1390" t="s">
        <v>36</v>
      </c>
      <c r="F427" s="1445"/>
      <c r="H427" s="1390" t="s">
        <v>36</v>
      </c>
      <c r="I427" s="1468"/>
      <c r="J427" s="1827"/>
      <c r="K427" s="1390" t="s">
        <v>36</v>
      </c>
      <c r="L427" s="1445"/>
      <c r="N427" s="1390" t="s">
        <v>36</v>
      </c>
      <c r="O427" s="1445"/>
      <c r="Q427" s="1390" t="s">
        <v>36</v>
      </c>
      <c r="R427" s="1445"/>
      <c r="T427" s="1390" t="s">
        <v>36</v>
      </c>
      <c r="U427" s="1445"/>
      <c r="W427" s="1390" t="s">
        <v>36</v>
      </c>
      <c r="X427" s="1445"/>
    </row>
    <row r="428" spans="1:24" s="1115" customFormat="1" ht="13.5" thickBot="1">
      <c r="A428" s="1896" t="s">
        <v>1522</v>
      </c>
      <c r="B428" s="1896" t="s">
        <v>1522</v>
      </c>
      <c r="C428" s="1903"/>
      <c r="E428" s="1896" t="s">
        <v>1522</v>
      </c>
      <c r="F428" s="1903"/>
      <c r="H428" s="1896" t="s">
        <v>1522</v>
      </c>
      <c r="I428" s="1903"/>
      <c r="J428" s="1886"/>
      <c r="K428" s="1896" t="s">
        <v>1522</v>
      </c>
      <c r="L428" s="1903"/>
      <c r="N428" s="1896" t="s">
        <v>1522</v>
      </c>
      <c r="O428" s="1903"/>
      <c r="Q428" s="1391"/>
      <c r="R428" s="1447"/>
      <c r="T428" s="1391"/>
      <c r="U428" s="1447"/>
      <c r="W428" s="1391"/>
      <c r="X428" s="1447"/>
    </row>
    <row r="429" spans="1:28" s="1075" customFormat="1" ht="21.75" thickBot="1" thickTop="1">
      <c r="A429" s="1937" t="s">
        <v>1382</v>
      </c>
      <c r="B429" s="1925">
        <f>ROUNDDOWN((((B420+C421-IF(C427&gt;0,C427,0)-C423)/3)-C428)/IF(C429="yes",2,1),0)+IF(C427&lt;0,ROUNDDOWN(-C427/3,0),0)</f>
        <v>50</v>
      </c>
      <c r="C429" s="1898" t="s">
        <v>1525</v>
      </c>
      <c r="D429" s="1128"/>
      <c r="E429" s="1926">
        <f>ROUNDDOWN((((E420+F421-IF(F427&gt;0,F427,0)-F423)/3)-F428)/IF(F429="yes",2,1),0)+IF(F427&lt;0,ROUNDDOWN(-F427/3,0),0)</f>
        <v>16</v>
      </c>
      <c r="F429" s="1898" t="s">
        <v>1525</v>
      </c>
      <c r="G429" s="1128"/>
      <c r="H429" s="1925">
        <f>ROUNDDOWN((((H420+I421-IF(I427&gt;0,I427,0)-I423)/3)-I428)/IF(I429="yes",2,1),0)+IF(I427&lt;0,ROUNDDOWN(-I427/3,0),0)</f>
        <v>23</v>
      </c>
      <c r="I429" s="1898" t="s">
        <v>1525</v>
      </c>
      <c r="J429" s="1824"/>
      <c r="K429" s="1927">
        <f>ROUNDDOWN((((K420+L421-IF(L427&gt;0,L427,0)-L423)/3)-L428)/IF(L429="yes",2,1),0)+IF(L427&lt;0,ROUNDDOWN(-L427/3,0),0)</f>
        <v>30</v>
      </c>
      <c r="L429" s="1898" t="s">
        <v>1525</v>
      </c>
      <c r="M429" s="1128"/>
      <c r="N429" s="1928">
        <f>ROUNDDOWN((((N420+O421-IF(O427&gt;0,O427,0)-O423-40-O420)/3)-O428)/IF(O429="yes",2,1)+(40+O420)/3-O430/3-(O431/3)+IF(O427&lt;0,(-O427/3),0),0)</f>
        <v>40</v>
      </c>
      <c r="O429" s="1898" t="s">
        <v>1525</v>
      </c>
      <c r="P429" s="1128"/>
      <c r="Q429" s="1929">
        <f>ROUNDDOWN((Q420+R421-R427-R423)/3,0)/IF(R429="yes",2,1)</f>
        <v>33</v>
      </c>
      <c r="R429" s="1898" t="s">
        <v>1525</v>
      </c>
      <c r="S429" s="1127"/>
      <c r="T429" s="1930">
        <f>ROUNDDOWN((T420+U421-U427-U423)/3,0)/IF(U429="yes",2,1)</f>
        <v>20</v>
      </c>
      <c r="U429" s="1898" t="s">
        <v>1525</v>
      </c>
      <c r="V429" s="1129"/>
      <c r="W429" s="1931">
        <f>ROUNDDOWN((W420+X421-X427-X423)/3,0)</f>
        <v>6</v>
      </c>
      <c r="X429" s="1856"/>
      <c r="Y429" s="1114"/>
      <c r="Z429" s="1114"/>
      <c r="AA429" s="1076"/>
      <c r="AB429" s="1076"/>
    </row>
    <row r="430" spans="1:28" s="288" customFormat="1" ht="15" thickBot="1">
      <c r="A430" s="1392"/>
      <c r="B430" s="1077" t="s">
        <v>40</v>
      </c>
      <c r="C430" s="1448"/>
      <c r="D430" s="1111"/>
      <c r="E430" s="1077" t="s">
        <v>40</v>
      </c>
      <c r="F430" s="1448"/>
      <c r="G430" s="1111"/>
      <c r="H430" s="1089" t="s">
        <v>889</v>
      </c>
      <c r="I430" s="1470"/>
      <c r="J430" s="1825"/>
      <c r="K430" s="1092" t="s">
        <v>60</v>
      </c>
      <c r="L430" s="1448"/>
      <c r="M430" s="1895"/>
      <c r="N430" s="1430" t="s">
        <v>1523</v>
      </c>
      <c r="O430" s="1897"/>
      <c r="P430" s="1894"/>
      <c r="Q430" s="1077" t="s">
        <v>59</v>
      </c>
      <c r="R430" s="1448"/>
      <c r="S430" s="1111"/>
      <c r="T430" s="1104" t="s">
        <v>41</v>
      </c>
      <c r="U430" s="1448"/>
      <c r="V430" s="1111"/>
      <c r="W430" s="1089" t="s">
        <v>62</v>
      </c>
      <c r="X430" s="1448"/>
      <c r="Y430" s="1111"/>
      <c r="Z430" s="1111"/>
      <c r="AA430" s="1071"/>
      <c r="AB430" s="1071"/>
    </row>
    <row r="431" spans="1:28" s="6" customFormat="1" ht="15" thickBot="1">
      <c r="A431" s="1393"/>
      <c r="B431" s="1078" t="s">
        <v>1342</v>
      </c>
      <c r="C431" s="1449"/>
      <c r="D431" s="1112"/>
      <c r="E431" s="1087" t="s">
        <v>41</v>
      </c>
      <c r="F431" s="1449"/>
      <c r="G431" s="1112"/>
      <c r="H431" s="1078" t="s">
        <v>62</v>
      </c>
      <c r="I431" s="1471"/>
      <c r="J431" s="1825"/>
      <c r="K431" s="1093" t="s">
        <v>61</v>
      </c>
      <c r="L431" s="1449"/>
      <c r="M431" s="1130"/>
      <c r="N431" s="1914" t="s">
        <v>1524</v>
      </c>
      <c r="O431" s="1897"/>
      <c r="P431" s="1132"/>
      <c r="Q431" s="1087" t="s">
        <v>62</v>
      </c>
      <c r="R431" s="1449"/>
      <c r="S431" s="1112"/>
      <c r="T431" s="1105" t="s">
        <v>42</v>
      </c>
      <c r="U431" s="1449"/>
      <c r="V431" s="1112"/>
      <c r="W431" s="1078" t="s">
        <v>891</v>
      </c>
      <c r="X431" s="1449"/>
      <c r="Y431" s="1112"/>
      <c r="Z431" s="1112"/>
      <c r="AA431" s="8"/>
      <c r="AB431" s="8"/>
    </row>
    <row r="432" spans="1:28" s="6" customFormat="1" ht="14.25">
      <c r="A432" s="1393" t="s">
        <v>1383</v>
      </c>
      <c r="B432" s="1078" t="s">
        <v>1374</v>
      </c>
      <c r="C432" s="1449"/>
      <c r="D432" s="1112"/>
      <c r="E432" s="1078" t="s">
        <v>1374</v>
      </c>
      <c r="F432" s="1449"/>
      <c r="G432" s="1112"/>
      <c r="H432" s="1078" t="s">
        <v>891</v>
      </c>
      <c r="I432" s="1471"/>
      <c r="J432" s="1825"/>
      <c r="K432" s="1093" t="s">
        <v>64</v>
      </c>
      <c r="L432" s="1449"/>
      <c r="M432" s="1112"/>
      <c r="N432" s="1077" t="s">
        <v>59</v>
      </c>
      <c r="O432" s="1448"/>
      <c r="P432" s="1112"/>
      <c r="Q432" s="1087" t="s">
        <v>63</v>
      </c>
      <c r="R432" s="1449"/>
      <c r="S432" s="1112"/>
      <c r="T432" s="1105" t="s">
        <v>43</v>
      </c>
      <c r="U432" s="1449"/>
      <c r="V432" s="1112"/>
      <c r="W432" s="1078" t="s">
        <v>1378</v>
      </c>
      <c r="X432" s="1449"/>
      <c r="Y432" s="1112"/>
      <c r="Z432" s="1112"/>
      <c r="AA432" s="8"/>
      <c r="AB432" s="8"/>
    </row>
    <row r="433" spans="1:28" s="6" customFormat="1" ht="14.25">
      <c r="A433" s="1393" t="s">
        <v>1384</v>
      </c>
      <c r="B433" s="1079" t="s">
        <v>1375</v>
      </c>
      <c r="C433" s="1449"/>
      <c r="D433" s="1112"/>
      <c r="E433" s="1079" t="s">
        <v>1375</v>
      </c>
      <c r="F433" s="1449"/>
      <c r="G433" s="1112"/>
      <c r="H433" s="1079" t="s">
        <v>1375</v>
      </c>
      <c r="I433" s="1471"/>
      <c r="J433" s="1825"/>
      <c r="K433" s="1094" t="s">
        <v>1380</v>
      </c>
      <c r="L433" s="1449"/>
      <c r="M433" s="1112"/>
      <c r="N433" s="1087" t="s">
        <v>61</v>
      </c>
      <c r="O433" s="1449"/>
      <c r="P433" s="1112"/>
      <c r="Q433" s="1100" t="s">
        <v>1375</v>
      </c>
      <c r="R433" s="1449"/>
      <c r="S433" s="1112"/>
      <c r="T433" s="1088"/>
      <c r="U433" s="1109"/>
      <c r="V433" s="1112"/>
      <c r="W433" s="1088"/>
      <c r="X433" s="1109"/>
      <c r="Y433" s="1112"/>
      <c r="Z433" s="1112"/>
      <c r="AA433" s="8"/>
      <c r="AB433" s="8"/>
    </row>
    <row r="434" spans="1:28" s="6" customFormat="1" ht="14.25">
      <c r="A434" s="1393" t="s">
        <v>1385</v>
      </c>
      <c r="B434" s="1080" t="s">
        <v>44</v>
      </c>
      <c r="C434" s="1449"/>
      <c r="D434" s="1112"/>
      <c r="E434" s="1088"/>
      <c r="F434" s="1109"/>
      <c r="G434" s="1112"/>
      <c r="H434" s="1080" t="s">
        <v>50</v>
      </c>
      <c r="I434" s="1471"/>
      <c r="J434" s="1825"/>
      <c r="K434" s="1095" t="s">
        <v>1375</v>
      </c>
      <c r="L434" s="1449"/>
      <c r="M434" s="1112"/>
      <c r="N434" s="1087" t="s">
        <v>63</v>
      </c>
      <c r="O434" s="1449"/>
      <c r="P434" s="1112"/>
      <c r="Q434" s="1101" t="s">
        <v>1381</v>
      </c>
      <c r="R434" s="1488"/>
      <c r="S434" s="1112"/>
      <c r="T434" s="1088"/>
      <c r="U434" s="1109"/>
      <c r="V434" s="1112"/>
      <c r="W434" s="1088"/>
      <c r="X434" s="1109"/>
      <c r="Y434" s="1112"/>
      <c r="Z434" s="1112"/>
      <c r="AA434" s="8"/>
      <c r="AB434" s="8"/>
    </row>
    <row r="435" spans="1:28" s="6" customFormat="1" ht="14.25">
      <c r="A435" s="1393" t="s">
        <v>1386</v>
      </c>
      <c r="B435" s="1081" t="s">
        <v>46</v>
      </c>
      <c r="C435" s="1449"/>
      <c r="D435" s="1112"/>
      <c r="E435" s="1080" t="s">
        <v>47</v>
      </c>
      <c r="F435" s="1449"/>
      <c r="G435" s="1112"/>
      <c r="H435" s="1080" t="s">
        <v>48</v>
      </c>
      <c r="I435" s="1471"/>
      <c r="J435" s="1825"/>
      <c r="K435" s="1096" t="s">
        <v>69</v>
      </c>
      <c r="L435" s="1449"/>
      <c r="M435" s="1112"/>
      <c r="N435" s="1079" t="s">
        <v>1375</v>
      </c>
      <c r="O435" s="1449"/>
      <c r="P435" s="1112"/>
      <c r="Q435" s="1102" t="s">
        <v>1392</v>
      </c>
      <c r="R435" s="1488"/>
      <c r="S435" s="1112"/>
      <c r="T435" s="1088"/>
      <c r="U435" s="1109"/>
      <c r="V435" s="1112"/>
      <c r="W435" s="1088"/>
      <c r="X435" s="1109"/>
      <c r="Y435" s="1112"/>
      <c r="Z435" s="1112"/>
      <c r="AA435" s="8"/>
      <c r="AB435" s="8"/>
    </row>
    <row r="436" spans="1:28" s="6" customFormat="1" ht="14.25">
      <c r="A436" s="1393" t="s">
        <v>1387</v>
      </c>
      <c r="B436" s="1082" t="s">
        <v>49</v>
      </c>
      <c r="C436" s="1449"/>
      <c r="D436" s="1112"/>
      <c r="E436" s="1088"/>
      <c r="F436" s="1109"/>
      <c r="G436" s="1112"/>
      <c r="H436" s="1080" t="s">
        <v>45</v>
      </c>
      <c r="I436" s="1471"/>
      <c r="J436" s="1825"/>
      <c r="K436" s="1096" t="s">
        <v>66</v>
      </c>
      <c r="L436" s="1449"/>
      <c r="M436" s="1112"/>
      <c r="N436" s="1080" t="s">
        <v>66</v>
      </c>
      <c r="O436" s="1449"/>
      <c r="P436" s="1112"/>
      <c r="Q436" s="1103" t="s">
        <v>44</v>
      </c>
      <c r="R436" s="1449"/>
      <c r="S436" s="1112"/>
      <c r="T436" s="1106" t="s">
        <v>65</v>
      </c>
      <c r="U436" s="1449"/>
      <c r="V436" s="1112"/>
      <c r="W436" s="1088"/>
      <c r="X436" s="1109"/>
      <c r="Y436" s="1112"/>
      <c r="Z436" s="1112"/>
      <c r="AA436" s="8"/>
      <c r="AB436" s="8"/>
    </row>
    <row r="437" spans="1:24" ht="14.25">
      <c r="A437" s="1393" t="s">
        <v>1385</v>
      </c>
      <c r="B437" s="1080" t="s">
        <v>51</v>
      </c>
      <c r="C437" s="1449"/>
      <c r="E437" s="1088"/>
      <c r="F437" s="1109"/>
      <c r="H437" s="1083" t="s">
        <v>52</v>
      </c>
      <c r="I437" s="1471"/>
      <c r="J437" s="1827"/>
      <c r="K437" s="1096" t="s">
        <v>65</v>
      </c>
      <c r="L437" s="1449"/>
      <c r="N437" s="1080" t="s">
        <v>47</v>
      </c>
      <c r="O437" s="1449"/>
      <c r="Q437" s="1083" t="s">
        <v>52</v>
      </c>
      <c r="R437" s="1449"/>
      <c r="T437" s="1107" t="s">
        <v>52</v>
      </c>
      <c r="U437" s="1449"/>
      <c r="W437" s="1083" t="s">
        <v>67</v>
      </c>
      <c r="X437" s="1449"/>
    </row>
    <row r="438" spans="1:24" ht="14.25">
      <c r="A438" s="1393" t="s">
        <v>1388</v>
      </c>
      <c r="B438" s="1083" t="s">
        <v>52</v>
      </c>
      <c r="C438" s="1449"/>
      <c r="E438" s="1083" t="s">
        <v>52</v>
      </c>
      <c r="F438" s="1449"/>
      <c r="H438" s="1083" t="s">
        <v>53</v>
      </c>
      <c r="I438" s="1471"/>
      <c r="J438" s="1827"/>
      <c r="K438" s="1097" t="s">
        <v>52</v>
      </c>
      <c r="L438" s="1449"/>
      <c r="N438" s="1083" t="s">
        <v>52</v>
      </c>
      <c r="O438" s="1449"/>
      <c r="Q438" s="1083" t="s">
        <v>53</v>
      </c>
      <c r="R438" s="1449"/>
      <c r="T438" s="1088"/>
      <c r="U438" s="1109"/>
      <c r="W438" s="1088"/>
      <c r="X438" s="1109"/>
    </row>
    <row r="439" spans="1:24" ht="14.25">
      <c r="A439" s="1393" t="s">
        <v>1389</v>
      </c>
      <c r="B439" s="1083" t="s">
        <v>53</v>
      </c>
      <c r="C439" s="1449"/>
      <c r="E439" s="1083" t="s">
        <v>53</v>
      </c>
      <c r="F439" s="1449"/>
      <c r="H439" s="1084" t="s">
        <v>1377</v>
      </c>
      <c r="I439" s="1471"/>
      <c r="J439" s="1827"/>
      <c r="K439" s="1098" t="s">
        <v>1376</v>
      </c>
      <c r="L439" s="1449"/>
      <c r="N439" s="1083" t="s">
        <v>53</v>
      </c>
      <c r="O439" s="1449"/>
      <c r="Q439" s="1084" t="s">
        <v>1376</v>
      </c>
      <c r="R439" s="1449"/>
      <c r="T439" s="1088"/>
      <c r="U439" s="1109"/>
      <c r="W439" s="1088"/>
      <c r="X439" s="1109"/>
    </row>
    <row r="440" spans="1:26" s="6" customFormat="1" ht="14.25">
      <c r="A440" s="1393"/>
      <c r="B440" s="1084" t="s">
        <v>1376</v>
      </c>
      <c r="C440" s="1449"/>
      <c r="D440" s="1116"/>
      <c r="E440" s="1084" t="s">
        <v>1345</v>
      </c>
      <c r="F440" s="1449"/>
      <c r="G440" s="1116"/>
      <c r="H440" s="1090" t="s">
        <v>55</v>
      </c>
      <c r="I440" s="1471"/>
      <c r="J440" s="1826"/>
      <c r="K440" s="1099" t="s">
        <v>55</v>
      </c>
      <c r="L440" s="1449"/>
      <c r="M440" s="1116"/>
      <c r="N440" s="1084" t="s">
        <v>1376</v>
      </c>
      <c r="O440" s="1449"/>
      <c r="P440" s="1116"/>
      <c r="Q440" s="1090" t="s">
        <v>55</v>
      </c>
      <c r="R440" s="1449"/>
      <c r="S440" s="1116"/>
      <c r="T440" s="1088"/>
      <c r="U440" s="1109"/>
      <c r="V440" s="1116"/>
      <c r="W440" s="1090" t="s">
        <v>55</v>
      </c>
      <c r="X440" s="1449"/>
      <c r="Y440" s="1116"/>
      <c r="Z440" s="1116"/>
    </row>
    <row r="441" spans="1:24" ht="14.25">
      <c r="A441" s="1393"/>
      <c r="B441" s="1085" t="s">
        <v>55</v>
      </c>
      <c r="C441" s="1449"/>
      <c r="E441" s="1088"/>
      <c r="F441" s="1109"/>
      <c r="H441" s="1091" t="s">
        <v>1379</v>
      </c>
      <c r="I441" s="1471"/>
      <c r="J441" s="1827"/>
      <c r="K441" s="1099" t="s">
        <v>73</v>
      </c>
      <c r="L441" s="1449"/>
      <c r="N441" s="1090" t="s">
        <v>55</v>
      </c>
      <c r="O441" s="1449"/>
      <c r="Q441" s="1091" t="s">
        <v>1379</v>
      </c>
      <c r="R441" s="1449"/>
      <c r="T441" s="1088"/>
      <c r="U441" s="1109"/>
      <c r="W441" s="1088"/>
      <c r="X441" s="1109"/>
    </row>
    <row r="442" spans="1:26" s="6" customFormat="1" ht="14.25">
      <c r="A442" s="1393"/>
      <c r="B442" s="1091" t="s">
        <v>1393</v>
      </c>
      <c r="C442" s="1449"/>
      <c r="D442" s="1116"/>
      <c r="E442" s="1088"/>
      <c r="F442" s="1109"/>
      <c r="G442" s="1116"/>
      <c r="H442" s="1091" t="s">
        <v>1393</v>
      </c>
      <c r="I442" s="1471"/>
      <c r="J442" s="1826"/>
      <c r="K442" s="1091" t="s">
        <v>1393</v>
      </c>
      <c r="L442" s="1449"/>
      <c r="M442" s="1116"/>
      <c r="N442" s="1091" t="s">
        <v>1393</v>
      </c>
      <c r="O442" s="1449"/>
      <c r="P442" s="1116"/>
      <c r="Q442" s="1091" t="s">
        <v>1393</v>
      </c>
      <c r="R442" s="1449"/>
      <c r="S442" s="1116"/>
      <c r="T442" s="1088"/>
      <c r="U442" s="1109"/>
      <c r="V442" s="1116"/>
      <c r="W442" s="1088"/>
      <c r="X442" s="1109"/>
      <c r="Y442" s="1116"/>
      <c r="Z442" s="1116"/>
    </row>
    <row r="443" spans="1:24" ht="15">
      <c r="A443" s="1938" t="s">
        <v>68</v>
      </c>
      <c r="B443" s="1119">
        <f>Germany!AH18+Germany!AI18</f>
        <v>0</v>
      </c>
      <c r="C443" s="1450"/>
      <c r="E443" s="1119">
        <f>Italy!Y18+Italy!Z18</f>
        <v>0</v>
      </c>
      <c r="F443" s="1450"/>
      <c r="H443" s="1119">
        <f>Japan!AT21+Japan!AU21</f>
        <v>0</v>
      </c>
      <c r="I443" s="1472"/>
      <c r="J443" s="1827"/>
      <c r="K443" s="1120" t="s">
        <v>68</v>
      </c>
      <c r="L443" s="1449"/>
      <c r="N443" s="1119">
        <f>Britain!AK21+Britain!AL21</f>
        <v>0</v>
      </c>
      <c r="O443" s="1450"/>
      <c r="Q443" s="1119">
        <f>USANavy!W18+USANavy!X18+USANavy!AK18+USANavy!AL18</f>
        <v>0</v>
      </c>
      <c r="R443" s="1450"/>
      <c r="T443" s="1122" t="s">
        <v>68</v>
      </c>
      <c r="U443" s="1449"/>
      <c r="W443" s="1121"/>
      <c r="X443" s="1109"/>
    </row>
    <row r="444" spans="1:24" ht="20.25">
      <c r="A444" s="1933" t="s">
        <v>1369</v>
      </c>
      <c r="B444" s="1934">
        <f>C430*3+C431*2+C432*1+C433*3+C434*10+C435*8+C437*4+C438*3+C439+C440*3+C441*2+C436*6+C442*5+B443*3</f>
        <v>0</v>
      </c>
      <c r="C444" s="1451"/>
      <c r="E444" s="1934">
        <f>F430*3+F431*2+F432*1+F433*3+F435*4+F438*3+F439+F440*3+E443*3</f>
        <v>0</v>
      </c>
      <c r="F444" s="1450"/>
      <c r="H444" s="1934">
        <f>I430*3+I431*2+I432+I433*3+I434*6+I435*4+I436*2+I437*3+I438+I439*3+I440*2+I441*10+I442*5+H443*3</f>
        <v>0</v>
      </c>
      <c r="I444" s="1472"/>
      <c r="J444" s="1886"/>
      <c r="K444" s="1934">
        <f>L430*3+L431*2+L432+L434*3+L435*10+L436*8+L437*6+L438*3+L433+L439*3+L440*2+L442*5+L443*3</f>
        <v>0</v>
      </c>
      <c r="L444" s="1450"/>
      <c r="N444" s="1934">
        <f>O432*3+O433*2+O434*1+O435*3+O436*8+O437*4+O438*3+O439+O440*3+O441*2+O442*5+N443*3-R435*3-R434</f>
        <v>0</v>
      </c>
      <c r="O444" s="1450"/>
      <c r="Q444" s="1934">
        <f>R430*3+R431*2+R432+R433*3+R434+R435*3+R436*10+R437*3+R438+R439*3+R440*2+R441*10+R442*5+Q443*3</f>
        <v>0</v>
      </c>
      <c r="R444" s="1450"/>
      <c r="T444" s="1932">
        <f>U430*2+U431+U432+U436*6+U437*3+U443*3</f>
        <v>0</v>
      </c>
      <c r="U444" s="1450"/>
      <c r="W444" s="1934">
        <f>X430*2+X431+X432+X437*3+X440*2</f>
        <v>0</v>
      </c>
      <c r="X444" s="1450"/>
    </row>
    <row r="445" spans="1:24" ht="12.75">
      <c r="A445" s="1391"/>
      <c r="B445" s="1857">
        <f>IF(B444&gt;B429,"UCL Error","")</f>
      </c>
      <c r="C445" s="1447"/>
      <c r="E445" s="1857">
        <f>IF(E444&gt;E429,"UCL Error","")</f>
      </c>
      <c r="F445" s="1447"/>
      <c r="H445" s="1857">
        <f>IF(H444&gt;H429,"UCL Error","")</f>
      </c>
      <c r="I445" s="1447"/>
      <c r="J445" s="1827"/>
      <c r="K445" s="1857">
        <f>IF(K444&gt;K429,"UCL Error","")</f>
      </c>
      <c r="L445" s="1447"/>
      <c r="N445" s="1857">
        <f>IF(N444&gt;N429,"UCL Error","")</f>
      </c>
      <c r="O445" s="1447"/>
      <c r="Q445" s="1857">
        <f>IF(Q444&gt;Q429,"UCL Error","")</f>
      </c>
      <c r="R445" s="1447"/>
      <c r="T445" s="1857">
        <f>IF(T444&gt;T429,"UCL Error","")</f>
      </c>
      <c r="U445" s="1447"/>
      <c r="W445" s="1857">
        <f>IF(W444&gt;W429,"UCL Error","")</f>
      </c>
      <c r="X445" s="1447"/>
    </row>
    <row r="446" spans="1:24" ht="15.75">
      <c r="A446" s="1394" t="s">
        <v>1390</v>
      </c>
      <c r="B446" s="1414">
        <f>B444+C425+C426+C424+C427</f>
        <v>0</v>
      </c>
      <c r="C446" s="1447"/>
      <c r="E446" s="1414">
        <f>E444+F425+F426+F424+F427</f>
        <v>0</v>
      </c>
      <c r="F446" s="1447"/>
      <c r="H446" s="1414">
        <f>H444+I425+I426+I424+I427</f>
        <v>0</v>
      </c>
      <c r="I446" s="1447"/>
      <c r="J446" s="1828"/>
      <c r="K446" s="1414">
        <f>K444+L425+L426+L424+L427</f>
        <v>0</v>
      </c>
      <c r="L446" s="1447"/>
      <c r="N446" s="1414">
        <f>N444+O425+O426+O424+O427</f>
        <v>0</v>
      </c>
      <c r="O446" s="1447"/>
      <c r="Q446" s="1414">
        <f>Q444+R425+R426+R424+R427</f>
        <v>0</v>
      </c>
      <c r="R446" s="1447"/>
      <c r="T446" s="1414">
        <f>T444+U425+U426+U424+U427</f>
        <v>0</v>
      </c>
      <c r="U446" s="1447"/>
      <c r="W446" s="1414">
        <f>W444+X425+X426+X424+X427</f>
        <v>0</v>
      </c>
      <c r="X446" s="1447"/>
    </row>
    <row r="447" spans="1:24" ht="13.5" thickBot="1">
      <c r="A447" s="1395" t="s">
        <v>35</v>
      </c>
      <c r="B447" s="1395" t="s">
        <v>55</v>
      </c>
      <c r="C447" s="1445"/>
      <c r="E447" s="1395" t="s">
        <v>55</v>
      </c>
      <c r="F447" s="1445"/>
      <c r="H447" s="1395" t="s">
        <v>55</v>
      </c>
      <c r="I447" s="1468"/>
      <c r="J447" s="1827"/>
      <c r="K447" s="1395" t="s">
        <v>55</v>
      </c>
      <c r="L447" s="1445"/>
      <c r="N447" s="1395" t="s">
        <v>55</v>
      </c>
      <c r="O447" s="1445"/>
      <c r="Q447" s="1395" t="s">
        <v>55</v>
      </c>
      <c r="R447" s="1445"/>
      <c r="T447" s="1881"/>
      <c r="U447" s="1882"/>
      <c r="W447" s="1878"/>
      <c r="X447" s="1879"/>
    </row>
    <row r="448" spans="1:24" ht="19.5" thickBot="1" thickTop="1">
      <c r="A448" s="1398" t="s">
        <v>1431</v>
      </c>
      <c r="B448" s="1408">
        <f>B419+C421+C422-B446-C447-C423</f>
        <v>42</v>
      </c>
      <c r="C448" s="1441"/>
      <c r="D448" s="1128"/>
      <c r="E448" s="1417">
        <f>E419+F421+F422-E446-F447-F423</f>
        <v>42</v>
      </c>
      <c r="F448" s="1461"/>
      <c r="G448" s="1128"/>
      <c r="H448" s="1419">
        <f>H419+I421+I422-H446-I447-I423</f>
        <v>42</v>
      </c>
      <c r="I448" s="1465"/>
      <c r="J448" s="1824"/>
      <c r="K448" s="1422">
        <f>K419+L421+L422-K446-L447-L423</f>
        <v>42</v>
      </c>
      <c r="L448" s="1477"/>
      <c r="M448" s="1128"/>
      <c r="N448" s="1902">
        <f>N419+O421+O422-O423-O428-O430-O431-N446-O447</f>
        <v>42</v>
      </c>
      <c r="O448" s="1483"/>
      <c r="P448" s="1128"/>
      <c r="Q448" s="1433">
        <f>Q419+R421+R422-Q446-R447-R423</f>
        <v>42</v>
      </c>
      <c r="R448" s="1487"/>
      <c r="S448" s="1127"/>
      <c r="T448" s="1438">
        <f>T419+U421+U422-T446-U447-U423</f>
        <v>42</v>
      </c>
      <c r="U448" s="1492"/>
      <c r="V448" s="1129"/>
      <c r="W448" s="1435">
        <f>W419+X421+X422-W446-X447-X423</f>
        <v>42</v>
      </c>
      <c r="X448" s="1490"/>
    </row>
    <row r="449" spans="1:24" s="1905" customFormat="1" ht="30">
      <c r="A449" s="1911" t="s">
        <v>1402</v>
      </c>
      <c r="B449" s="1904"/>
      <c r="C449" s="1453"/>
      <c r="E449" s="1906"/>
      <c r="F449" s="1453"/>
      <c r="H449" s="1904"/>
      <c r="I449" s="1474"/>
      <c r="J449" s="1907"/>
      <c r="K449" s="1908"/>
      <c r="L449" s="1484"/>
      <c r="N449" s="1909"/>
      <c r="O449" s="1484"/>
      <c r="Q449" s="1909"/>
      <c r="R449" s="1484"/>
      <c r="T449" s="1909"/>
      <c r="U449" s="1484"/>
      <c r="X449" s="1484"/>
    </row>
    <row r="450" spans="1:24" ht="45" thickBot="1">
      <c r="A450" s="1399"/>
      <c r="B450" s="1399"/>
      <c r="C450" s="1454"/>
      <c r="D450" s="1145"/>
      <c r="E450" s="1399"/>
      <c r="F450" s="1454"/>
      <c r="G450" s="1145"/>
      <c r="H450" s="1399"/>
      <c r="I450" s="1454"/>
      <c r="J450" s="1140"/>
      <c r="K450" s="1424" t="s">
        <v>1432</v>
      </c>
      <c r="L450" s="1454"/>
      <c r="M450" s="1145"/>
      <c r="N450" s="1399"/>
      <c r="O450" s="1454"/>
      <c r="P450" s="1145"/>
      <c r="Q450" s="1399"/>
      <c r="R450" s="1454"/>
      <c r="S450" s="1145"/>
      <c r="T450" s="1399"/>
      <c r="U450" s="1454"/>
      <c r="V450" s="1145"/>
      <c r="W450" s="1399"/>
      <c r="X450" s="1454"/>
    </row>
    <row r="451" spans="1:28" s="288" customFormat="1" ht="19.5" thickBot="1" thickTop="1">
      <c r="A451" s="1400" t="s">
        <v>1433</v>
      </c>
      <c r="B451" s="1408">
        <f>YSS!B22</f>
        <v>43</v>
      </c>
      <c r="C451" s="1441"/>
      <c r="D451" s="1128"/>
      <c r="E451" s="1417">
        <f>YSS!C22</f>
        <v>43</v>
      </c>
      <c r="F451" s="1461"/>
      <c r="G451" s="1128"/>
      <c r="H451" s="1419">
        <f>YSS!D22</f>
        <v>43</v>
      </c>
      <c r="I451" s="1465"/>
      <c r="J451" s="1824"/>
      <c r="K451" s="1422">
        <f>YSS!E22</f>
        <v>43</v>
      </c>
      <c r="L451" s="1477"/>
      <c r="M451" s="1128"/>
      <c r="N451" s="1429">
        <f>YSS!F22</f>
        <v>43</v>
      </c>
      <c r="O451" s="1483"/>
      <c r="P451" s="1128"/>
      <c r="Q451" s="1433">
        <f>YSS!G22</f>
        <v>43</v>
      </c>
      <c r="R451" s="1487"/>
      <c r="S451" s="1127"/>
      <c r="T451" s="1438">
        <f>YSS!H22</f>
        <v>43</v>
      </c>
      <c r="U451" s="1492"/>
      <c r="V451" s="1129"/>
      <c r="W451" s="1435">
        <f>YSS!I22</f>
        <v>43</v>
      </c>
      <c r="X451" s="1490"/>
      <c r="Y451" s="1111"/>
      <c r="Z451" s="1111"/>
      <c r="AA451" s="1071"/>
      <c r="AB451" s="1071"/>
    </row>
    <row r="452" spans="1:28" s="6" customFormat="1" ht="14.25">
      <c r="A452" s="1385" t="s">
        <v>1354</v>
      </c>
      <c r="B452" s="1133">
        <f>YSS!B23</f>
        <v>150</v>
      </c>
      <c r="C452" s="1442"/>
      <c r="D452" s="1132"/>
      <c r="E452" s="1086">
        <f>YSS!C23</f>
        <v>50</v>
      </c>
      <c r="F452" s="1462"/>
      <c r="G452" s="1112"/>
      <c r="H452" s="1123">
        <f>YSS!D23</f>
        <v>70</v>
      </c>
      <c r="I452" s="1466"/>
      <c r="J452" s="1825"/>
      <c r="K452" s="1210">
        <f>YSS!E23</f>
        <v>90</v>
      </c>
      <c r="L452" s="1462"/>
      <c r="M452" s="1112"/>
      <c r="N452" s="1125">
        <f>YSS!F23</f>
        <v>120</v>
      </c>
      <c r="O452" s="1494"/>
      <c r="P452" s="1112"/>
      <c r="Q452" s="1126">
        <f>YSS!G23</f>
        <v>100</v>
      </c>
      <c r="R452" s="1462"/>
      <c r="S452" s="1112"/>
      <c r="T452" s="1134">
        <f>YSS!H23</f>
        <v>60</v>
      </c>
      <c r="U452" s="1493"/>
      <c r="V452" s="1130"/>
      <c r="W452" s="1131">
        <f>YSS!I23</f>
        <v>20</v>
      </c>
      <c r="X452" s="1450"/>
      <c r="Y452" s="1132"/>
      <c r="Z452" s="1112"/>
      <c r="AA452" s="8"/>
      <c r="AB452" s="8"/>
    </row>
    <row r="453" spans="1:24" ht="12.75">
      <c r="A453" s="1386" t="s">
        <v>32</v>
      </c>
      <c r="B453" s="1409" t="s">
        <v>1397</v>
      </c>
      <c r="C453" s="1443"/>
      <c r="D453" s="1132"/>
      <c r="E453" s="1409" t="s">
        <v>1397</v>
      </c>
      <c r="F453" s="1463"/>
      <c r="G453" s="1112"/>
      <c r="H453" s="1409" t="s">
        <v>1397</v>
      </c>
      <c r="I453" s="1467"/>
      <c r="J453" s="1825"/>
      <c r="K453" s="1409" t="s">
        <v>1397</v>
      </c>
      <c r="L453" s="1463"/>
      <c r="M453" s="1112"/>
      <c r="N453" s="1409" t="s">
        <v>1397</v>
      </c>
      <c r="O453" s="1463"/>
      <c r="P453" s="1112"/>
      <c r="Q453" s="1409" t="s">
        <v>1397</v>
      </c>
      <c r="R453" s="1463"/>
      <c r="S453" s="1112"/>
      <c r="T453" s="1409" t="s">
        <v>1397</v>
      </c>
      <c r="U453" s="1463"/>
      <c r="V453" s="1112"/>
      <c r="W453" s="1409" t="s">
        <v>1397</v>
      </c>
      <c r="X453" s="1463"/>
    </row>
    <row r="454" spans="1:24" ht="12.75">
      <c r="A454" s="1387" t="s">
        <v>33</v>
      </c>
      <c r="B454" s="1410" t="s">
        <v>1398</v>
      </c>
      <c r="C454" s="1444"/>
      <c r="D454" s="1112"/>
      <c r="E454" s="1410" t="s">
        <v>1398</v>
      </c>
      <c r="F454" s="1463"/>
      <c r="G454" s="1112"/>
      <c r="H454" s="1410" t="s">
        <v>1398</v>
      </c>
      <c r="I454" s="1467"/>
      <c r="J454" s="1825"/>
      <c r="K454" s="1410" t="s">
        <v>1398</v>
      </c>
      <c r="L454" s="1463"/>
      <c r="M454" s="1112"/>
      <c r="N454" s="1410" t="s">
        <v>1398</v>
      </c>
      <c r="O454" s="1463"/>
      <c r="P454" s="1112"/>
      <c r="Q454" s="1410" t="s">
        <v>1398</v>
      </c>
      <c r="R454" s="1463"/>
      <c r="S454" s="1112"/>
      <c r="T454" s="1410" t="s">
        <v>1398</v>
      </c>
      <c r="U454" s="1463"/>
      <c r="V454" s="1112"/>
      <c r="W454" s="1410" t="s">
        <v>1398</v>
      </c>
      <c r="X454" s="1463"/>
    </row>
    <row r="455" spans="1:24" ht="12.75">
      <c r="A455" s="1388" t="s">
        <v>37</v>
      </c>
      <c r="B455" s="1411" t="s">
        <v>37</v>
      </c>
      <c r="C455" s="1445"/>
      <c r="D455" s="1117"/>
      <c r="E455" s="1411" t="s">
        <v>37</v>
      </c>
      <c r="F455" s="1445"/>
      <c r="G455" s="1117"/>
      <c r="H455" s="1411" t="s">
        <v>37</v>
      </c>
      <c r="I455" s="1468"/>
      <c r="J455" s="1826"/>
      <c r="K455" s="1411" t="s">
        <v>37</v>
      </c>
      <c r="L455" s="1445"/>
      <c r="M455" s="1117"/>
      <c r="N455" s="1411" t="s">
        <v>1400</v>
      </c>
      <c r="O455" s="1445"/>
      <c r="P455" s="1117"/>
      <c r="Q455" s="1411" t="s">
        <v>37</v>
      </c>
      <c r="R455" s="1445"/>
      <c r="S455" s="1117"/>
      <c r="T455" s="1411" t="s">
        <v>37</v>
      </c>
      <c r="U455" s="1445"/>
      <c r="V455" s="1117"/>
      <c r="W455" s="1411" t="s">
        <v>37</v>
      </c>
      <c r="X455" s="1445"/>
    </row>
    <row r="456" spans="1:24" ht="12.75">
      <c r="A456" s="1389" t="s">
        <v>34</v>
      </c>
      <c r="B456" s="1412" t="s">
        <v>434</v>
      </c>
      <c r="C456" s="1445"/>
      <c r="D456" s="1112"/>
      <c r="E456" s="1412" t="s">
        <v>434</v>
      </c>
      <c r="F456" s="1445"/>
      <c r="G456" s="1112"/>
      <c r="H456" s="1412" t="s">
        <v>434</v>
      </c>
      <c r="I456" s="1468"/>
      <c r="J456" s="1825"/>
      <c r="K456" s="1412" t="s">
        <v>434</v>
      </c>
      <c r="L456" s="1445"/>
      <c r="M456" s="1112"/>
      <c r="N456" s="1412" t="s">
        <v>434</v>
      </c>
      <c r="O456" s="1445"/>
      <c r="P456" s="1112"/>
      <c r="Q456" s="1412" t="s">
        <v>434</v>
      </c>
      <c r="R456" s="1445"/>
      <c r="S456" s="1112"/>
      <c r="T456" s="1412" t="s">
        <v>434</v>
      </c>
      <c r="U456" s="1445"/>
      <c r="V456" s="1112"/>
      <c r="W456" s="1412" t="s">
        <v>434</v>
      </c>
      <c r="X456" s="1445"/>
    </row>
    <row r="457" spans="1:24" ht="12.75">
      <c r="A457" s="1390" t="s">
        <v>1370</v>
      </c>
      <c r="B457" s="1413" t="s">
        <v>200</v>
      </c>
      <c r="C457" s="1446"/>
      <c r="D457" s="1113"/>
      <c r="E457" s="1413" t="s">
        <v>200</v>
      </c>
      <c r="F457" s="1446"/>
      <c r="G457" s="1113"/>
      <c r="H457" s="1413" t="s">
        <v>200</v>
      </c>
      <c r="I457" s="1469"/>
      <c r="J457" s="1825"/>
      <c r="K457" s="1413" t="s">
        <v>200</v>
      </c>
      <c r="L457" s="1446"/>
      <c r="M457" s="1113"/>
      <c r="N457" s="1413" t="s">
        <v>200</v>
      </c>
      <c r="O457" s="1446"/>
      <c r="P457" s="1113"/>
      <c r="Q457" s="1413" t="s">
        <v>200</v>
      </c>
      <c r="R457" s="1446"/>
      <c r="S457" s="1113"/>
      <c r="T457" s="1413" t="s">
        <v>200</v>
      </c>
      <c r="U457" s="1446"/>
      <c r="V457" s="1113"/>
      <c r="W457" s="1413" t="s">
        <v>200</v>
      </c>
      <c r="X457" s="1446"/>
    </row>
    <row r="458" spans="1:24" ht="12.75">
      <c r="A458" s="1389" t="s">
        <v>1371</v>
      </c>
      <c r="B458" s="1412" t="s">
        <v>1399</v>
      </c>
      <c r="C458" s="1445"/>
      <c r="D458" s="1112"/>
      <c r="E458" s="1412" t="s">
        <v>1399</v>
      </c>
      <c r="F458" s="1445"/>
      <c r="G458" s="1112"/>
      <c r="H458" s="1412" t="s">
        <v>1399</v>
      </c>
      <c r="I458" s="1468"/>
      <c r="J458" s="1825"/>
      <c r="K458" s="1412" t="s">
        <v>1399</v>
      </c>
      <c r="L458" s="1445"/>
      <c r="M458" s="1112"/>
      <c r="N458" s="1412" t="s">
        <v>1399</v>
      </c>
      <c r="O458" s="1445"/>
      <c r="P458" s="1112"/>
      <c r="Q458" s="1412" t="s">
        <v>1399</v>
      </c>
      <c r="R458" s="1445"/>
      <c r="S458" s="1112"/>
      <c r="T458" s="1412" t="s">
        <v>1399</v>
      </c>
      <c r="U458" s="1445"/>
      <c r="V458" s="1112"/>
      <c r="W458" s="1412" t="s">
        <v>1399</v>
      </c>
      <c r="X458" s="1445"/>
    </row>
    <row r="459" spans="1:24" ht="12.75">
      <c r="A459" s="1390" t="s">
        <v>36</v>
      </c>
      <c r="B459" s="1390" t="s">
        <v>36</v>
      </c>
      <c r="C459" s="1445"/>
      <c r="E459" s="1390" t="s">
        <v>36</v>
      </c>
      <c r="F459" s="1445"/>
      <c r="H459" s="1390" t="s">
        <v>36</v>
      </c>
      <c r="I459" s="1468"/>
      <c r="J459" s="1827"/>
      <c r="K459" s="1390" t="s">
        <v>36</v>
      </c>
      <c r="L459" s="1445"/>
      <c r="N459" s="1390" t="s">
        <v>36</v>
      </c>
      <c r="O459" s="1445"/>
      <c r="Q459" s="1390" t="s">
        <v>36</v>
      </c>
      <c r="R459" s="1445"/>
      <c r="T459" s="1390" t="s">
        <v>36</v>
      </c>
      <c r="U459" s="1445"/>
      <c r="W459" s="1390" t="s">
        <v>36</v>
      </c>
      <c r="X459" s="1445"/>
    </row>
    <row r="460" spans="1:24" s="1115" customFormat="1" ht="13.5" thickBot="1">
      <c r="A460" s="1896" t="s">
        <v>1522</v>
      </c>
      <c r="B460" s="1896" t="s">
        <v>1522</v>
      </c>
      <c r="C460" s="1903"/>
      <c r="E460" s="1896" t="s">
        <v>1522</v>
      </c>
      <c r="F460" s="1903"/>
      <c r="H460" s="1896" t="s">
        <v>1522</v>
      </c>
      <c r="I460" s="1903"/>
      <c r="J460" s="1886"/>
      <c r="K460" s="1896" t="s">
        <v>1522</v>
      </c>
      <c r="L460" s="1903"/>
      <c r="N460" s="1896" t="s">
        <v>1522</v>
      </c>
      <c r="O460" s="1903"/>
      <c r="Q460" s="1391"/>
      <c r="R460" s="1447"/>
      <c r="T460" s="1391"/>
      <c r="U460" s="1447"/>
      <c r="W460" s="1391"/>
      <c r="X460" s="1447"/>
    </row>
    <row r="461" spans="1:28" s="1075" customFormat="1" ht="21.75" thickBot="1" thickTop="1">
      <c r="A461" s="1937" t="s">
        <v>1382</v>
      </c>
      <c r="B461" s="1925">
        <f>ROUNDDOWN((((B452+C453-IF(C459&gt;0,C459,0)-C455)/3)-C460)/IF(C461="yes",2,1),0)+IF(C459&lt;0,ROUNDDOWN(-C459/3,0),0)</f>
        <v>50</v>
      </c>
      <c r="C461" s="1898" t="s">
        <v>1525</v>
      </c>
      <c r="D461" s="1128"/>
      <c r="E461" s="1926">
        <f>ROUNDDOWN((((E452+F453-IF(F459&gt;0,F459,0)-F455)/3)-F460)/IF(F461="yes",2,1),0)+IF(F459&lt;0,ROUNDDOWN(-F459/3,0),0)</f>
        <v>16</v>
      </c>
      <c r="F461" s="1898" t="s">
        <v>1525</v>
      </c>
      <c r="G461" s="1128"/>
      <c r="H461" s="1925">
        <f>ROUNDDOWN((((H452+I453-IF(I459&gt;0,I459,0)-I455)/3)-I460)/IF(I461="yes",2,1),0)+IF(I459&lt;0,ROUNDDOWN(-I459/3,0),0)</f>
        <v>23</v>
      </c>
      <c r="I461" s="1898" t="s">
        <v>1525</v>
      </c>
      <c r="J461" s="1824"/>
      <c r="K461" s="1927">
        <f>ROUNDDOWN((((K452+L453-IF(L459&gt;0,L459,0)-L455)/3)-L460)/IF(L461="yes",2,1),0)+IF(L459&lt;0,ROUNDDOWN(-L459/3,0),0)</f>
        <v>30</v>
      </c>
      <c r="L461" s="1898" t="s">
        <v>1525</v>
      </c>
      <c r="M461" s="1128"/>
      <c r="N461" s="1928">
        <f>ROUNDDOWN((((N452+O453-IF(O459&gt;0,O459,0)-O455-40-O452)/3)-O460)/IF(O461="yes",2,1)+(40+O452)/3-O462/3-(O463/3)+IF(O459&lt;0,(-O459/3),0),0)</f>
        <v>40</v>
      </c>
      <c r="O461" s="1898" t="s">
        <v>1525</v>
      </c>
      <c r="P461" s="1128"/>
      <c r="Q461" s="1929">
        <f>ROUNDDOWN((Q452+R453-R459-R455)/3,0)/IF(R461="yes",2,1)</f>
        <v>33</v>
      </c>
      <c r="R461" s="1898" t="s">
        <v>1525</v>
      </c>
      <c r="S461" s="1127"/>
      <c r="T461" s="1930">
        <f>ROUNDDOWN((T452+U453-U459-U455)/3,0)/IF(U461="yes",2,1)</f>
        <v>20</v>
      </c>
      <c r="U461" s="1898" t="s">
        <v>1525</v>
      </c>
      <c r="V461" s="1129"/>
      <c r="W461" s="1931">
        <f>ROUNDDOWN((W452+X453-X459-X455)/3,0)</f>
        <v>6</v>
      </c>
      <c r="X461" s="1856"/>
      <c r="Y461" s="1114"/>
      <c r="Z461" s="1114"/>
      <c r="AA461" s="1076"/>
      <c r="AB461" s="1076"/>
    </row>
    <row r="462" spans="1:28" s="288" customFormat="1" ht="15" thickBot="1">
      <c r="A462" s="1392"/>
      <c r="B462" s="1077" t="s">
        <v>40</v>
      </c>
      <c r="C462" s="1448"/>
      <c r="D462" s="1111"/>
      <c r="E462" s="1077" t="s">
        <v>40</v>
      </c>
      <c r="F462" s="1448"/>
      <c r="G462" s="1111"/>
      <c r="H462" s="1089" t="s">
        <v>889</v>
      </c>
      <c r="I462" s="1470"/>
      <c r="J462" s="1825"/>
      <c r="K462" s="1092" t="s">
        <v>60</v>
      </c>
      <c r="L462" s="1448"/>
      <c r="M462" s="1895"/>
      <c r="N462" s="1430" t="s">
        <v>1523</v>
      </c>
      <c r="O462" s="1897"/>
      <c r="P462" s="1894"/>
      <c r="Q462" s="1077" t="s">
        <v>59</v>
      </c>
      <c r="R462" s="1448"/>
      <c r="S462" s="1111"/>
      <c r="T462" s="1104" t="s">
        <v>41</v>
      </c>
      <c r="U462" s="1448"/>
      <c r="V462" s="1111"/>
      <c r="W462" s="1089" t="s">
        <v>62</v>
      </c>
      <c r="X462" s="1448"/>
      <c r="Y462" s="1111"/>
      <c r="Z462" s="1111"/>
      <c r="AA462" s="1071"/>
      <c r="AB462" s="1071"/>
    </row>
    <row r="463" spans="1:28" s="6" customFormat="1" ht="15" thickBot="1">
      <c r="A463" s="1393"/>
      <c r="B463" s="1078" t="s">
        <v>1342</v>
      </c>
      <c r="C463" s="1449"/>
      <c r="D463" s="1112"/>
      <c r="E463" s="1087" t="s">
        <v>41</v>
      </c>
      <c r="F463" s="1449"/>
      <c r="G463" s="1112"/>
      <c r="H463" s="1078" t="s">
        <v>62</v>
      </c>
      <c r="I463" s="1471"/>
      <c r="J463" s="1825"/>
      <c r="K463" s="1093" t="s">
        <v>61</v>
      </c>
      <c r="L463" s="1449"/>
      <c r="M463" s="1130"/>
      <c r="N463" s="1914" t="s">
        <v>1524</v>
      </c>
      <c r="O463" s="1897"/>
      <c r="P463" s="1132"/>
      <c r="Q463" s="1087" t="s">
        <v>62</v>
      </c>
      <c r="R463" s="1449"/>
      <c r="S463" s="1112"/>
      <c r="T463" s="1105" t="s">
        <v>42</v>
      </c>
      <c r="U463" s="1449"/>
      <c r="V463" s="1112"/>
      <c r="W463" s="1078" t="s">
        <v>891</v>
      </c>
      <c r="X463" s="1449"/>
      <c r="Y463" s="1112"/>
      <c r="Z463" s="1112"/>
      <c r="AA463" s="8"/>
      <c r="AB463" s="8"/>
    </row>
    <row r="464" spans="1:28" s="6" customFormat="1" ht="14.25">
      <c r="A464" s="1393" t="s">
        <v>1383</v>
      </c>
      <c r="B464" s="1078" t="s">
        <v>1374</v>
      </c>
      <c r="C464" s="1449"/>
      <c r="D464" s="1112"/>
      <c r="E464" s="1078" t="s">
        <v>1374</v>
      </c>
      <c r="F464" s="1449"/>
      <c r="G464" s="1112"/>
      <c r="H464" s="1078" t="s">
        <v>891</v>
      </c>
      <c r="I464" s="1471"/>
      <c r="J464" s="1825"/>
      <c r="K464" s="1093" t="s">
        <v>64</v>
      </c>
      <c r="L464" s="1449"/>
      <c r="M464" s="1112"/>
      <c r="N464" s="1077" t="s">
        <v>59</v>
      </c>
      <c r="O464" s="1448"/>
      <c r="P464" s="1112"/>
      <c r="Q464" s="1087" t="s">
        <v>63</v>
      </c>
      <c r="R464" s="1449"/>
      <c r="S464" s="1112"/>
      <c r="T464" s="1105" t="s">
        <v>43</v>
      </c>
      <c r="U464" s="1449"/>
      <c r="V464" s="1112"/>
      <c r="W464" s="1078" t="s">
        <v>1378</v>
      </c>
      <c r="X464" s="1449"/>
      <c r="Y464" s="1112"/>
      <c r="Z464" s="1112"/>
      <c r="AA464" s="8"/>
      <c r="AB464" s="8"/>
    </row>
    <row r="465" spans="1:28" s="6" customFormat="1" ht="14.25">
      <c r="A465" s="1393" t="s">
        <v>1384</v>
      </c>
      <c r="B465" s="1079" t="s">
        <v>1375</v>
      </c>
      <c r="C465" s="1449"/>
      <c r="D465" s="1112"/>
      <c r="E465" s="1079" t="s">
        <v>1375</v>
      </c>
      <c r="F465" s="1449"/>
      <c r="G465" s="1112"/>
      <c r="H465" s="1079" t="s">
        <v>1375</v>
      </c>
      <c r="I465" s="1471"/>
      <c r="J465" s="1825"/>
      <c r="K465" s="1094" t="s">
        <v>1380</v>
      </c>
      <c r="L465" s="1449"/>
      <c r="M465" s="1112"/>
      <c r="N465" s="1087" t="s">
        <v>61</v>
      </c>
      <c r="O465" s="1449"/>
      <c r="P465" s="1112"/>
      <c r="Q465" s="1100" t="s">
        <v>1375</v>
      </c>
      <c r="R465" s="1449"/>
      <c r="S465" s="1112"/>
      <c r="T465" s="1088"/>
      <c r="U465" s="1109"/>
      <c r="V465" s="1112"/>
      <c r="W465" s="1088"/>
      <c r="X465" s="1109"/>
      <c r="Y465" s="1112"/>
      <c r="Z465" s="1112"/>
      <c r="AA465" s="8"/>
      <c r="AB465" s="8"/>
    </row>
    <row r="466" spans="1:28" s="6" customFormat="1" ht="14.25">
      <c r="A466" s="1393" t="s">
        <v>1385</v>
      </c>
      <c r="B466" s="1080" t="s">
        <v>44</v>
      </c>
      <c r="C466" s="1449"/>
      <c r="D466" s="1112"/>
      <c r="E466" s="1088"/>
      <c r="F466" s="1109"/>
      <c r="G466" s="1112"/>
      <c r="H466" s="1080" t="s">
        <v>50</v>
      </c>
      <c r="I466" s="1471"/>
      <c r="J466" s="1825"/>
      <c r="K466" s="1095" t="s">
        <v>1375</v>
      </c>
      <c r="L466" s="1449"/>
      <c r="M466" s="1112"/>
      <c r="N466" s="1087" t="s">
        <v>63</v>
      </c>
      <c r="O466" s="1449"/>
      <c r="P466" s="1112"/>
      <c r="Q466" s="1101" t="s">
        <v>1381</v>
      </c>
      <c r="R466" s="1488"/>
      <c r="S466" s="1112"/>
      <c r="T466" s="1088"/>
      <c r="U466" s="1109"/>
      <c r="V466" s="1112"/>
      <c r="W466" s="1088"/>
      <c r="X466" s="1109"/>
      <c r="Y466" s="1112"/>
      <c r="Z466" s="1112"/>
      <c r="AA466" s="8"/>
      <c r="AB466" s="8"/>
    </row>
    <row r="467" spans="1:28" s="6" customFormat="1" ht="14.25">
      <c r="A467" s="1393" t="s">
        <v>1386</v>
      </c>
      <c r="B467" s="1081" t="s">
        <v>46</v>
      </c>
      <c r="C467" s="1449"/>
      <c r="D467" s="1112"/>
      <c r="E467" s="1080" t="s">
        <v>47</v>
      </c>
      <c r="F467" s="1449"/>
      <c r="G467" s="1112"/>
      <c r="H467" s="1080" t="s">
        <v>48</v>
      </c>
      <c r="I467" s="1471"/>
      <c r="J467" s="1825"/>
      <c r="K467" s="1096" t="s">
        <v>69</v>
      </c>
      <c r="L467" s="1449"/>
      <c r="M467" s="1112"/>
      <c r="N467" s="1079" t="s">
        <v>1375</v>
      </c>
      <c r="O467" s="1449"/>
      <c r="P467" s="1112"/>
      <c r="Q467" s="1102" t="s">
        <v>1392</v>
      </c>
      <c r="R467" s="1488"/>
      <c r="S467" s="1112"/>
      <c r="T467" s="1088"/>
      <c r="U467" s="1109"/>
      <c r="V467" s="1112"/>
      <c r="W467" s="1088"/>
      <c r="X467" s="1109"/>
      <c r="Y467" s="1112"/>
      <c r="Z467" s="1112"/>
      <c r="AA467" s="8"/>
      <c r="AB467" s="8"/>
    </row>
    <row r="468" spans="1:28" s="6" customFormat="1" ht="14.25">
      <c r="A468" s="1393" t="s">
        <v>1387</v>
      </c>
      <c r="B468" s="1082" t="s">
        <v>49</v>
      </c>
      <c r="C468" s="1449"/>
      <c r="D468" s="1112"/>
      <c r="E468" s="1088"/>
      <c r="F468" s="1109"/>
      <c r="G468" s="1112"/>
      <c r="H468" s="1080" t="s">
        <v>45</v>
      </c>
      <c r="I468" s="1471"/>
      <c r="J468" s="1825"/>
      <c r="K468" s="1096" t="s">
        <v>66</v>
      </c>
      <c r="L468" s="1449"/>
      <c r="M468" s="1112"/>
      <c r="N468" s="1080" t="s">
        <v>66</v>
      </c>
      <c r="O468" s="1449"/>
      <c r="P468" s="1112"/>
      <c r="Q468" s="1103" t="s">
        <v>44</v>
      </c>
      <c r="R468" s="1449"/>
      <c r="S468" s="1112"/>
      <c r="T468" s="1106" t="s">
        <v>65</v>
      </c>
      <c r="U468" s="1449"/>
      <c r="V468" s="1112"/>
      <c r="W468" s="1088"/>
      <c r="X468" s="1109"/>
      <c r="Y468" s="1112"/>
      <c r="Z468" s="1112"/>
      <c r="AA468" s="8"/>
      <c r="AB468" s="8"/>
    </row>
    <row r="469" spans="1:24" ht="14.25">
      <c r="A469" s="1393" t="s">
        <v>1385</v>
      </c>
      <c r="B469" s="1080" t="s">
        <v>51</v>
      </c>
      <c r="C469" s="1449"/>
      <c r="E469" s="1088"/>
      <c r="F469" s="1109"/>
      <c r="H469" s="1083" t="s">
        <v>52</v>
      </c>
      <c r="I469" s="1471"/>
      <c r="J469" s="1827"/>
      <c r="K469" s="1096" t="s">
        <v>65</v>
      </c>
      <c r="L469" s="1449"/>
      <c r="N469" s="1080" t="s">
        <v>47</v>
      </c>
      <c r="O469" s="1449"/>
      <c r="Q469" s="1083" t="s">
        <v>52</v>
      </c>
      <c r="R469" s="1449"/>
      <c r="T469" s="1107" t="s">
        <v>52</v>
      </c>
      <c r="U469" s="1449"/>
      <c r="W469" s="1083" t="s">
        <v>67</v>
      </c>
      <c r="X469" s="1449"/>
    </row>
    <row r="470" spans="1:24" ht="14.25">
      <c r="A470" s="1393" t="s">
        <v>1388</v>
      </c>
      <c r="B470" s="1083" t="s">
        <v>52</v>
      </c>
      <c r="C470" s="1449"/>
      <c r="E470" s="1083" t="s">
        <v>52</v>
      </c>
      <c r="F470" s="1449"/>
      <c r="H470" s="1083" t="s">
        <v>53</v>
      </c>
      <c r="I470" s="1471"/>
      <c r="J470" s="1827"/>
      <c r="K470" s="1097" t="s">
        <v>52</v>
      </c>
      <c r="L470" s="1449"/>
      <c r="N470" s="1083" t="s">
        <v>52</v>
      </c>
      <c r="O470" s="1449"/>
      <c r="Q470" s="1083" t="s">
        <v>53</v>
      </c>
      <c r="R470" s="1449"/>
      <c r="T470" s="1088"/>
      <c r="U470" s="1109"/>
      <c r="W470" s="1088"/>
      <c r="X470" s="1109"/>
    </row>
    <row r="471" spans="1:24" ht="14.25">
      <c r="A471" s="1393" t="s">
        <v>1389</v>
      </c>
      <c r="B471" s="1083" t="s">
        <v>53</v>
      </c>
      <c r="C471" s="1449"/>
      <c r="E471" s="1083" t="s">
        <v>53</v>
      </c>
      <c r="F471" s="1449"/>
      <c r="H471" s="1084" t="s">
        <v>1377</v>
      </c>
      <c r="I471" s="1471"/>
      <c r="J471" s="1827"/>
      <c r="K471" s="1098" t="s">
        <v>1376</v>
      </c>
      <c r="L471" s="1449"/>
      <c r="N471" s="1083" t="s">
        <v>53</v>
      </c>
      <c r="O471" s="1449"/>
      <c r="Q471" s="1084" t="s">
        <v>1376</v>
      </c>
      <c r="R471" s="1449"/>
      <c r="T471" s="1088"/>
      <c r="U471" s="1109"/>
      <c r="W471" s="1088"/>
      <c r="X471" s="1109"/>
    </row>
    <row r="472" spans="1:26" s="6" customFormat="1" ht="14.25">
      <c r="A472" s="1393"/>
      <c r="B472" s="1084" t="s">
        <v>1376</v>
      </c>
      <c r="C472" s="1449"/>
      <c r="D472" s="1116"/>
      <c r="E472" s="1084" t="s">
        <v>1345</v>
      </c>
      <c r="F472" s="1449"/>
      <c r="G472" s="1116"/>
      <c r="H472" s="1090" t="s">
        <v>55</v>
      </c>
      <c r="I472" s="1471"/>
      <c r="J472" s="1826"/>
      <c r="K472" s="1099" t="s">
        <v>55</v>
      </c>
      <c r="L472" s="1449"/>
      <c r="M472" s="1116"/>
      <c r="N472" s="1084" t="s">
        <v>1376</v>
      </c>
      <c r="O472" s="1449"/>
      <c r="P472" s="1116"/>
      <c r="Q472" s="1090" t="s">
        <v>55</v>
      </c>
      <c r="R472" s="1449"/>
      <c r="S472" s="1116"/>
      <c r="T472" s="1088"/>
      <c r="U472" s="1109"/>
      <c r="V472" s="1116"/>
      <c r="W472" s="1090" t="s">
        <v>55</v>
      </c>
      <c r="X472" s="1449"/>
      <c r="Y472" s="1116"/>
      <c r="Z472" s="1116"/>
    </row>
    <row r="473" spans="1:24" ht="14.25">
      <c r="A473" s="1393"/>
      <c r="B473" s="1085" t="s">
        <v>55</v>
      </c>
      <c r="C473" s="1449"/>
      <c r="E473" s="1088"/>
      <c r="F473" s="1109"/>
      <c r="H473" s="1091" t="s">
        <v>1379</v>
      </c>
      <c r="I473" s="1471"/>
      <c r="J473" s="1827"/>
      <c r="K473" s="1099" t="s">
        <v>73</v>
      </c>
      <c r="L473" s="1449"/>
      <c r="N473" s="1090" t="s">
        <v>55</v>
      </c>
      <c r="O473" s="1449"/>
      <c r="Q473" s="1091" t="s">
        <v>1379</v>
      </c>
      <c r="R473" s="1449"/>
      <c r="T473" s="1088"/>
      <c r="U473" s="1109"/>
      <c r="W473" s="1088"/>
      <c r="X473" s="1109"/>
    </row>
    <row r="474" spans="1:26" s="6" customFormat="1" ht="14.25">
      <c r="A474" s="1393"/>
      <c r="B474" s="1091" t="s">
        <v>1393</v>
      </c>
      <c r="C474" s="1449"/>
      <c r="D474" s="1116"/>
      <c r="E474" s="1088"/>
      <c r="F474" s="1109"/>
      <c r="G474" s="1116"/>
      <c r="H474" s="1091" t="s">
        <v>1393</v>
      </c>
      <c r="I474" s="1471"/>
      <c r="J474" s="1826"/>
      <c r="K474" s="1091" t="s">
        <v>1393</v>
      </c>
      <c r="L474" s="1449"/>
      <c r="M474" s="1116"/>
      <c r="N474" s="1091" t="s">
        <v>1393</v>
      </c>
      <c r="O474" s="1449"/>
      <c r="P474" s="1116"/>
      <c r="Q474" s="1091" t="s">
        <v>1393</v>
      </c>
      <c r="R474" s="1449"/>
      <c r="S474" s="1116"/>
      <c r="T474" s="1088"/>
      <c r="U474" s="1109"/>
      <c r="V474" s="1116"/>
      <c r="W474" s="1088"/>
      <c r="X474" s="1109"/>
      <c r="Y474" s="1116"/>
      <c r="Z474" s="1116"/>
    </row>
    <row r="475" spans="1:24" ht="15">
      <c r="A475" s="1938" t="s">
        <v>68</v>
      </c>
      <c r="B475" s="1119">
        <f>Germany!AH19+Germany!AI19</f>
        <v>0</v>
      </c>
      <c r="C475" s="1450"/>
      <c r="E475" s="1119">
        <f>Italy!Y19+Italy!Z19</f>
        <v>0</v>
      </c>
      <c r="F475" s="1450"/>
      <c r="H475" s="1119">
        <f>Japan!AT23+Japan!AU23</f>
        <v>0</v>
      </c>
      <c r="I475" s="1472"/>
      <c r="J475" s="1827"/>
      <c r="K475" s="1120" t="s">
        <v>68</v>
      </c>
      <c r="L475" s="1449"/>
      <c r="N475" s="1119">
        <f>Britain!AK23+Britain!AL23</f>
        <v>0</v>
      </c>
      <c r="O475" s="1450"/>
      <c r="Q475" s="1119">
        <f>USANavy!W19+USANavy!X19+USANavy!AK19+USANavy!AL19</f>
        <v>0</v>
      </c>
      <c r="R475" s="1450"/>
      <c r="T475" s="1122" t="s">
        <v>68</v>
      </c>
      <c r="U475" s="1449"/>
      <c r="W475" s="1121"/>
      <c r="X475" s="1109"/>
    </row>
    <row r="476" spans="1:24" ht="20.25">
      <c r="A476" s="1933" t="s">
        <v>1369</v>
      </c>
      <c r="B476" s="1934">
        <f>C462*3+C463*2+C464*1+C465*3+C466*10+C467*8+C469*4+C470*3+C471+C472*3+C473*2+C468*6+C474*5+B475*3</f>
        <v>0</v>
      </c>
      <c r="C476" s="1451"/>
      <c r="E476" s="1934">
        <f>F462*3+F463*2+F464*1+F465*3+F467*4+F470*3+F471+F472*3+E475*3</f>
        <v>0</v>
      </c>
      <c r="F476" s="1450"/>
      <c r="H476" s="1934">
        <f>I462*3+I463*2+I464+I465*3+I466*6+I467*4+I468*2+I469*3+I470+I471*3+I472*2+I473*10+I474*5+H475*3</f>
        <v>0</v>
      </c>
      <c r="I476" s="1472"/>
      <c r="J476" s="1886"/>
      <c r="K476" s="1934">
        <f>L462*3+L463*2+L464+L466*3+L467*10+L468*8+L469*6+L470*3+L465+L471*3+L472*2+L474*5+L475*3</f>
        <v>0</v>
      </c>
      <c r="L476" s="1450"/>
      <c r="N476" s="1934">
        <f>O464*3+O465*2+O466*1+O467*3+O468*8+O469*4+O470*3+O471+O472*3+O473*2+O474*5+N475*3-R467*3-R466</f>
        <v>0</v>
      </c>
      <c r="O476" s="1450"/>
      <c r="Q476" s="1934">
        <f>R462*3+R463*2+R464+R465*3+R466+R467*3+R468*10+R469*3+R470+R471*3+R472*2+R473*10+R474*5+Q475*3</f>
        <v>0</v>
      </c>
      <c r="R476" s="1450"/>
      <c r="T476" s="1932">
        <f>U462*2+U463+U464+U468*6+U469*3+U475*3</f>
        <v>0</v>
      </c>
      <c r="U476" s="1450"/>
      <c r="W476" s="1934">
        <f>X462*2+X463+X464+X469*3+X472*2</f>
        <v>0</v>
      </c>
      <c r="X476" s="1450"/>
    </row>
    <row r="477" spans="1:24" ht="12.75">
      <c r="A477" s="1391"/>
      <c r="B477" s="1857">
        <f>IF(B476&gt;B461,"UCL Error","")</f>
      </c>
      <c r="C477" s="1447"/>
      <c r="E477" s="1857">
        <f>IF(E476&gt;E461,"UCL Error","")</f>
      </c>
      <c r="F477" s="1447"/>
      <c r="H477" s="1857">
        <f>IF(H476&gt;H461,"UCL Error","")</f>
      </c>
      <c r="I477" s="1447"/>
      <c r="J477" s="1827"/>
      <c r="K477" s="1857">
        <f>IF(K476&gt;K461,"UCL Error","")</f>
      </c>
      <c r="L477" s="1447"/>
      <c r="N477" s="1857">
        <f>IF(N476&gt;N461,"UCL Error","")</f>
      </c>
      <c r="O477" s="1447"/>
      <c r="Q477" s="1857">
        <f>IF(Q476&gt;Q461,"UCL Error","")</f>
      </c>
      <c r="R477" s="1447"/>
      <c r="T477" s="1857">
        <f>IF(T476&gt;T461,"UCL Error","")</f>
      </c>
      <c r="U477" s="1447"/>
      <c r="W477" s="1857">
        <f>IF(W476&gt;W461,"UCL Error","")</f>
      </c>
      <c r="X477" s="1447"/>
    </row>
    <row r="478" spans="1:24" ht="15.75">
      <c r="A478" s="1394" t="s">
        <v>1390</v>
      </c>
      <c r="B478" s="1414">
        <f>B476+C457+C458+C456+C459</f>
        <v>0</v>
      </c>
      <c r="C478" s="1447"/>
      <c r="E478" s="1414">
        <f>E476+F457+F458+F456+F459</f>
        <v>0</v>
      </c>
      <c r="F478" s="1447"/>
      <c r="H478" s="1414">
        <f>H476+I457+I458+I456+I459</f>
        <v>0</v>
      </c>
      <c r="I478" s="1447"/>
      <c r="J478" s="1828"/>
      <c r="K478" s="1414">
        <f>K476+L457+L458+L456+L459</f>
        <v>0</v>
      </c>
      <c r="L478" s="1447"/>
      <c r="N478" s="1414">
        <f>N476+O457+O458+O456+O459</f>
        <v>0</v>
      </c>
      <c r="O478" s="1447"/>
      <c r="Q478" s="1414">
        <f>Q476+R457+R458+R456+R459</f>
        <v>0</v>
      </c>
      <c r="R478" s="1447"/>
      <c r="T478" s="1414">
        <f>T476+U457+U458+U456+U459</f>
        <v>0</v>
      </c>
      <c r="U478" s="1447"/>
      <c r="W478" s="1414">
        <f>W476+X457+X458+X456+X459</f>
        <v>0</v>
      </c>
      <c r="X478" s="1447"/>
    </row>
    <row r="479" spans="1:24" ht="13.5" thickBot="1">
      <c r="A479" s="1395" t="s">
        <v>35</v>
      </c>
      <c r="B479" s="1395" t="s">
        <v>55</v>
      </c>
      <c r="C479" s="1445"/>
      <c r="E479" s="1395" t="s">
        <v>55</v>
      </c>
      <c r="F479" s="1445"/>
      <c r="H479" s="1395" t="s">
        <v>55</v>
      </c>
      <c r="I479" s="1468"/>
      <c r="J479" s="1827"/>
      <c r="K479" s="1395" t="s">
        <v>55</v>
      </c>
      <c r="L479" s="1445"/>
      <c r="N479" s="1395" t="s">
        <v>55</v>
      </c>
      <c r="O479" s="1445"/>
      <c r="Q479" s="1395" t="s">
        <v>55</v>
      </c>
      <c r="R479" s="1445"/>
      <c r="T479" s="1881"/>
      <c r="U479" s="1882"/>
      <c r="W479" s="1878"/>
      <c r="X479" s="1879"/>
    </row>
    <row r="480" spans="1:24" ht="19.5" thickBot="1" thickTop="1">
      <c r="A480" s="1400" t="s">
        <v>1434</v>
      </c>
      <c r="B480" s="1408">
        <f>B451+C453+C454-B478-C479-C455</f>
        <v>43</v>
      </c>
      <c r="C480" s="1441"/>
      <c r="D480" s="1128"/>
      <c r="E480" s="1417">
        <f>E451+F453+F454-E478-F479-F455</f>
        <v>43</v>
      </c>
      <c r="F480" s="1461"/>
      <c r="G480" s="1128"/>
      <c r="H480" s="1419">
        <f>H451+I453+I454-H478-I479-I455</f>
        <v>43</v>
      </c>
      <c r="I480" s="1465"/>
      <c r="J480" s="1824"/>
      <c r="K480" s="1422">
        <f>K451+L453+L454-K478-L479-L455</f>
        <v>43</v>
      </c>
      <c r="L480" s="1477"/>
      <c r="M480" s="1128"/>
      <c r="N480" s="1902">
        <f>N451+O453+O454-O455-O460-O462-O463-N478-O479</f>
        <v>43</v>
      </c>
      <c r="O480" s="1483"/>
      <c r="P480" s="1128"/>
      <c r="Q480" s="1433">
        <f>Q451+R453+R454-Q478-R479-R455</f>
        <v>43</v>
      </c>
      <c r="R480" s="1487"/>
      <c r="S480" s="1127"/>
      <c r="T480" s="1438">
        <f>T451+U453+U454-T478-U479-U455</f>
        <v>43</v>
      </c>
      <c r="U480" s="1492"/>
      <c r="V480" s="1129"/>
      <c r="W480" s="1435">
        <f>W451+X453+X454-W478-X479-X455</f>
        <v>43</v>
      </c>
      <c r="X480" s="1490"/>
    </row>
    <row r="481" spans="1:24" ht="30">
      <c r="A481" s="1912" t="s">
        <v>1402</v>
      </c>
      <c r="B481" s="1415"/>
      <c r="C481" s="1455"/>
      <c r="D481" s="1147"/>
      <c r="E481" s="1415"/>
      <c r="F481" s="1455"/>
      <c r="G481" s="1147"/>
      <c r="H481" s="1415"/>
      <c r="I481" s="1455"/>
      <c r="J481" s="1148"/>
      <c r="K481" s="1425"/>
      <c r="L481" s="1480"/>
      <c r="M481" s="1147"/>
      <c r="N481" s="1431"/>
      <c r="O481" s="1480"/>
      <c r="P481" s="1147"/>
      <c r="Q481" s="1431"/>
      <c r="R481" s="1480"/>
      <c r="S481" s="1147"/>
      <c r="T481" s="1431"/>
      <c r="U481" s="1480"/>
      <c r="V481" s="1147"/>
      <c r="W481" s="1436"/>
      <c r="X481" s="1480"/>
    </row>
    <row r="482" spans="1:24" ht="45.75" thickBot="1">
      <c r="A482" s="1401"/>
      <c r="B482" s="1143"/>
      <c r="C482" s="1456"/>
      <c r="D482" s="1144"/>
      <c r="E482" s="1143"/>
      <c r="F482" s="1456"/>
      <c r="G482" s="1144"/>
      <c r="H482" s="1143"/>
      <c r="I482" s="1475"/>
      <c r="J482" s="1150"/>
      <c r="K482" s="1426" t="s">
        <v>1435</v>
      </c>
      <c r="L482" s="1481"/>
      <c r="M482" s="1144"/>
      <c r="N482" s="1144"/>
      <c r="O482" s="1485"/>
      <c r="P482" s="1144"/>
      <c r="Q482" s="1144"/>
      <c r="R482" s="1485"/>
      <c r="S482" s="1144"/>
      <c r="T482" s="1144"/>
      <c r="U482" s="1485"/>
      <c r="V482" s="1144"/>
      <c r="W482" s="1144"/>
      <c r="X482" s="1485"/>
    </row>
    <row r="483" spans="1:24" ht="19.5" thickBot="1" thickTop="1">
      <c r="A483" s="1402" t="s">
        <v>1435</v>
      </c>
      <c r="B483" s="1408">
        <f>B480</f>
        <v>43</v>
      </c>
      <c r="C483" s="1441"/>
      <c r="D483" s="1128"/>
      <c r="E483" s="1417">
        <f>E480</f>
        <v>43</v>
      </c>
      <c r="F483" s="1461"/>
      <c r="G483" s="1128"/>
      <c r="H483" s="1419">
        <f>H480</f>
        <v>43</v>
      </c>
      <c r="I483" s="1465"/>
      <c r="J483" s="1824"/>
      <c r="K483" s="1422">
        <f>K480</f>
        <v>43</v>
      </c>
      <c r="L483" s="1477"/>
      <c r="M483" s="1128"/>
      <c r="N483" s="1429">
        <f>N480</f>
        <v>43</v>
      </c>
      <c r="O483" s="1483"/>
      <c r="P483" s="1128"/>
      <c r="Q483" s="1433">
        <f>Q480</f>
        <v>43</v>
      </c>
      <c r="R483" s="1487"/>
      <c r="S483" s="1127"/>
      <c r="T483" s="1438">
        <f>T480</f>
        <v>43</v>
      </c>
      <c r="U483" s="1492"/>
      <c r="V483" s="1129"/>
      <c r="W483" s="1435">
        <f>W480</f>
        <v>43</v>
      </c>
      <c r="X483" s="1490"/>
    </row>
    <row r="484" spans="1:24" ht="14.25">
      <c r="A484" s="1385" t="s">
        <v>1354</v>
      </c>
      <c r="B484" s="1133">
        <f>B452+C453</f>
        <v>150</v>
      </c>
      <c r="C484" s="1442"/>
      <c r="D484" s="1132"/>
      <c r="E484" s="1086">
        <f>E452+F453</f>
        <v>50</v>
      </c>
      <c r="F484" s="1462"/>
      <c r="G484" s="1112"/>
      <c r="H484" s="1123">
        <f>H452+I453</f>
        <v>70</v>
      </c>
      <c r="I484" s="1466"/>
      <c r="J484" s="1825"/>
      <c r="K484" s="1124">
        <f>K452+L453</f>
        <v>90</v>
      </c>
      <c r="L484" s="1462"/>
      <c r="M484" s="1112"/>
      <c r="N484" s="1125">
        <f>N452+O453</f>
        <v>120</v>
      </c>
      <c r="O484" s="1494"/>
      <c r="P484" s="1112"/>
      <c r="Q484" s="1126">
        <f>Q452+R453</f>
        <v>100</v>
      </c>
      <c r="R484" s="1462"/>
      <c r="S484" s="1112"/>
      <c r="T484" s="1134">
        <f>T452+U453</f>
        <v>60</v>
      </c>
      <c r="U484" s="1493"/>
      <c r="V484" s="1130"/>
      <c r="W484" s="1131">
        <f>W452+X453</f>
        <v>20</v>
      </c>
      <c r="X484" s="1450"/>
    </row>
    <row r="485" spans="1:24" ht="12.75">
      <c r="A485" s="1386" t="s">
        <v>32</v>
      </c>
      <c r="B485" s="1409" t="s">
        <v>1397</v>
      </c>
      <c r="C485" s="1443"/>
      <c r="D485" s="1132"/>
      <c r="E485" s="1409" t="s">
        <v>1397</v>
      </c>
      <c r="F485" s="1463"/>
      <c r="G485" s="1112"/>
      <c r="H485" s="1409" t="s">
        <v>1397</v>
      </c>
      <c r="I485" s="1467"/>
      <c r="J485" s="1825"/>
      <c r="K485" s="1409" t="s">
        <v>1397</v>
      </c>
      <c r="L485" s="1463"/>
      <c r="M485" s="1112"/>
      <c r="N485" s="1409" t="s">
        <v>1397</v>
      </c>
      <c r="O485" s="1463"/>
      <c r="P485" s="1112"/>
      <c r="Q485" s="1409" t="s">
        <v>1397</v>
      </c>
      <c r="R485" s="1463"/>
      <c r="S485" s="1112"/>
      <c r="T485" s="1409" t="s">
        <v>1397</v>
      </c>
      <c r="U485" s="1463"/>
      <c r="V485" s="1112"/>
      <c r="W485" s="1409" t="s">
        <v>1397</v>
      </c>
      <c r="X485" s="1463"/>
    </row>
    <row r="486" spans="1:24" ht="12.75">
      <c r="A486" s="1387" t="s">
        <v>33</v>
      </c>
      <c r="B486" s="1410" t="s">
        <v>1398</v>
      </c>
      <c r="C486" s="1444"/>
      <c r="D486" s="1112"/>
      <c r="E486" s="1410" t="s">
        <v>1398</v>
      </c>
      <c r="F486" s="1463"/>
      <c r="G486" s="1112"/>
      <c r="H486" s="1410" t="s">
        <v>1398</v>
      </c>
      <c r="I486" s="1467"/>
      <c r="J486" s="1825"/>
      <c r="K486" s="1410" t="s">
        <v>1398</v>
      </c>
      <c r="L486" s="1463"/>
      <c r="M486" s="1112"/>
      <c r="N486" s="1410" t="s">
        <v>1398</v>
      </c>
      <c r="O486" s="1463"/>
      <c r="P486" s="1112"/>
      <c r="Q486" s="1410" t="s">
        <v>1398</v>
      </c>
      <c r="R486" s="1463"/>
      <c r="S486" s="1112"/>
      <c r="T486" s="1410" t="s">
        <v>1398</v>
      </c>
      <c r="U486" s="1463"/>
      <c r="V486" s="1112"/>
      <c r="W486" s="1410" t="s">
        <v>1398</v>
      </c>
      <c r="X486" s="1463"/>
    </row>
    <row r="487" spans="1:24" ht="12.75">
      <c r="A487" s="1388" t="s">
        <v>37</v>
      </c>
      <c r="B487" s="1411" t="s">
        <v>37</v>
      </c>
      <c r="C487" s="1445"/>
      <c r="D487" s="1117"/>
      <c r="E487" s="1411" t="s">
        <v>37</v>
      </c>
      <c r="F487" s="1445"/>
      <c r="G487" s="1117"/>
      <c r="H487" s="1411" t="s">
        <v>37</v>
      </c>
      <c r="I487" s="1468"/>
      <c r="J487" s="1826"/>
      <c r="K487" s="1411" t="s">
        <v>37</v>
      </c>
      <c r="L487" s="1445"/>
      <c r="M487" s="1117"/>
      <c r="N487" s="1411" t="s">
        <v>1400</v>
      </c>
      <c r="O487" s="1445"/>
      <c r="P487" s="1117"/>
      <c r="Q487" s="1411" t="s">
        <v>37</v>
      </c>
      <c r="R487" s="1445"/>
      <c r="S487" s="1117"/>
      <c r="T487" s="1411" t="s">
        <v>37</v>
      </c>
      <c r="U487" s="1445"/>
      <c r="V487" s="1117"/>
      <c r="W487" s="1411" t="s">
        <v>37</v>
      </c>
      <c r="X487" s="1445"/>
    </row>
    <row r="488" spans="1:24" ht="12.75">
      <c r="A488" s="1389" t="s">
        <v>34</v>
      </c>
      <c r="B488" s="1412" t="s">
        <v>434</v>
      </c>
      <c r="C488" s="1445"/>
      <c r="D488" s="1112"/>
      <c r="E488" s="1412" t="s">
        <v>434</v>
      </c>
      <c r="F488" s="1445"/>
      <c r="G488" s="1112"/>
      <c r="H488" s="1412" t="s">
        <v>434</v>
      </c>
      <c r="I488" s="1468"/>
      <c r="J488" s="1825"/>
      <c r="K488" s="1412" t="s">
        <v>434</v>
      </c>
      <c r="L488" s="1445"/>
      <c r="M488" s="1112"/>
      <c r="N488" s="1412" t="s">
        <v>434</v>
      </c>
      <c r="O488" s="1445"/>
      <c r="P488" s="1112"/>
      <c r="Q488" s="1412" t="s">
        <v>434</v>
      </c>
      <c r="R488" s="1445"/>
      <c r="S488" s="1112"/>
      <c r="T488" s="1412" t="s">
        <v>434</v>
      </c>
      <c r="U488" s="1445"/>
      <c r="V488" s="1112"/>
      <c r="W488" s="1412" t="s">
        <v>434</v>
      </c>
      <c r="X488" s="1445"/>
    </row>
    <row r="489" spans="1:24" ht="12.75">
      <c r="A489" s="1390" t="s">
        <v>1370</v>
      </c>
      <c r="B489" s="1413" t="s">
        <v>200</v>
      </c>
      <c r="C489" s="1446"/>
      <c r="D489" s="1113"/>
      <c r="E489" s="1413" t="s">
        <v>200</v>
      </c>
      <c r="F489" s="1446"/>
      <c r="G489" s="1113"/>
      <c r="H489" s="1413" t="s">
        <v>200</v>
      </c>
      <c r="I489" s="1469"/>
      <c r="J489" s="1825"/>
      <c r="K489" s="1413" t="s">
        <v>200</v>
      </c>
      <c r="L489" s="1446"/>
      <c r="M489" s="1113"/>
      <c r="N489" s="1413" t="s">
        <v>200</v>
      </c>
      <c r="O489" s="1446"/>
      <c r="P489" s="1113"/>
      <c r="Q489" s="1413" t="s">
        <v>200</v>
      </c>
      <c r="R489" s="1446"/>
      <c r="S489" s="1113"/>
      <c r="T489" s="1413" t="s">
        <v>200</v>
      </c>
      <c r="U489" s="1446"/>
      <c r="V489" s="1113"/>
      <c r="W489" s="1413" t="s">
        <v>200</v>
      </c>
      <c r="X489" s="1446"/>
    </row>
    <row r="490" spans="1:24" ht="12.75">
      <c r="A490" s="1389" t="s">
        <v>1371</v>
      </c>
      <c r="B490" s="1412" t="s">
        <v>1399</v>
      </c>
      <c r="C490" s="1445"/>
      <c r="D490" s="1112"/>
      <c r="E490" s="1412" t="s">
        <v>1399</v>
      </c>
      <c r="F490" s="1445"/>
      <c r="G490" s="1112"/>
      <c r="H490" s="1412" t="s">
        <v>1399</v>
      </c>
      <c r="I490" s="1468"/>
      <c r="J490" s="1825"/>
      <c r="K490" s="1412" t="s">
        <v>1399</v>
      </c>
      <c r="L490" s="1445"/>
      <c r="M490" s="1112"/>
      <c r="N490" s="1412" t="s">
        <v>1399</v>
      </c>
      <c r="O490" s="1445"/>
      <c r="P490" s="1112"/>
      <c r="Q490" s="1412" t="s">
        <v>1399</v>
      </c>
      <c r="R490" s="1445"/>
      <c r="S490" s="1112"/>
      <c r="T490" s="1412" t="s">
        <v>1399</v>
      </c>
      <c r="U490" s="1445"/>
      <c r="V490" s="1112"/>
      <c r="W490" s="1412" t="s">
        <v>1399</v>
      </c>
      <c r="X490" s="1445"/>
    </row>
    <row r="491" spans="1:24" ht="12.75">
      <c r="A491" s="1390" t="s">
        <v>36</v>
      </c>
      <c r="B491" s="1390" t="s">
        <v>36</v>
      </c>
      <c r="C491" s="1445"/>
      <c r="E491" s="1390" t="s">
        <v>36</v>
      </c>
      <c r="F491" s="1445"/>
      <c r="H491" s="1390" t="s">
        <v>36</v>
      </c>
      <c r="I491" s="1468"/>
      <c r="J491" s="1827"/>
      <c r="K491" s="1390" t="s">
        <v>36</v>
      </c>
      <c r="L491" s="1445"/>
      <c r="N491" s="1390" t="s">
        <v>36</v>
      </c>
      <c r="O491" s="1445"/>
      <c r="Q491" s="1390" t="s">
        <v>36</v>
      </c>
      <c r="R491" s="1445"/>
      <c r="T491" s="1390" t="s">
        <v>36</v>
      </c>
      <c r="U491" s="1445"/>
      <c r="W491" s="1390" t="s">
        <v>36</v>
      </c>
      <c r="X491" s="1445"/>
    </row>
    <row r="492" spans="1:24" s="1115" customFormat="1" ht="13.5" thickBot="1">
      <c r="A492" s="1896" t="s">
        <v>1522</v>
      </c>
      <c r="B492" s="1896" t="s">
        <v>1522</v>
      </c>
      <c r="C492" s="1903"/>
      <c r="E492" s="1896" t="s">
        <v>1522</v>
      </c>
      <c r="F492" s="1903"/>
      <c r="H492" s="1896" t="s">
        <v>1522</v>
      </c>
      <c r="I492" s="1903"/>
      <c r="J492" s="1886"/>
      <c r="K492" s="1896" t="s">
        <v>1522</v>
      </c>
      <c r="L492" s="1903"/>
      <c r="N492" s="1896" t="s">
        <v>1522</v>
      </c>
      <c r="O492" s="1903"/>
      <c r="Q492" s="1391"/>
      <c r="R492" s="1447"/>
      <c r="T492" s="1391"/>
      <c r="U492" s="1447"/>
      <c r="W492" s="1391"/>
      <c r="X492" s="1447"/>
    </row>
    <row r="493" spans="1:28" s="1075" customFormat="1" ht="21.75" thickBot="1" thickTop="1">
      <c r="A493" s="1937" t="s">
        <v>1382</v>
      </c>
      <c r="B493" s="1925">
        <f>ROUNDDOWN((((B484+C485-IF(C491&gt;0,C491,0)-C487)/3)-C492)/IF(C493="yes",2,1),0)+IF(C491&lt;0,ROUNDDOWN(-C491/3,0),0)</f>
        <v>50</v>
      </c>
      <c r="C493" s="1898" t="s">
        <v>1525</v>
      </c>
      <c r="D493" s="1128"/>
      <c r="E493" s="1926">
        <f>ROUNDDOWN((((E484+F485-IF(F491&gt;0,F491,0)-F487)/3)-F492)/IF(F493="yes",2,1),0)+IF(F491&lt;0,ROUNDDOWN(-F491/3,0),0)</f>
        <v>16</v>
      </c>
      <c r="F493" s="1898" t="s">
        <v>1525</v>
      </c>
      <c r="G493" s="1128"/>
      <c r="H493" s="1925">
        <f>ROUNDDOWN((((H484+I485-IF(I491&gt;0,I491,0)-I487)/3)-I492)/IF(I493="yes",2,1),0)+IF(I491&lt;0,ROUNDDOWN(-I491/3,0),0)</f>
        <v>23</v>
      </c>
      <c r="I493" s="1898" t="s">
        <v>1525</v>
      </c>
      <c r="J493" s="1824"/>
      <c r="K493" s="1927">
        <f>ROUNDDOWN((((K484+L485-IF(L491&gt;0,L491,0)-L487)/3)-L492)/IF(L493="yes",2,1),0)+IF(L491&lt;0,ROUNDDOWN(-L491/3,0),0)</f>
        <v>30</v>
      </c>
      <c r="L493" s="1898" t="s">
        <v>1525</v>
      </c>
      <c r="M493" s="1128"/>
      <c r="N493" s="1928">
        <f>ROUNDDOWN((((N484+O485-IF(O491&gt;0,O491,0)-O487-40-O484)/3)-O492)/IF(O493="yes",2,1)+(40+O484)/3-O494/3-(O495/3)+IF(O491&lt;0,(-O491/3),0),0)</f>
        <v>40</v>
      </c>
      <c r="O493" s="1898" t="s">
        <v>1525</v>
      </c>
      <c r="P493" s="1128"/>
      <c r="Q493" s="1929">
        <f>ROUNDDOWN((Q484+R485-R491-R487)/3,0)/IF(R493="yes",2,1)</f>
        <v>33</v>
      </c>
      <c r="R493" s="1898" t="s">
        <v>1525</v>
      </c>
      <c r="S493" s="1127"/>
      <c r="T493" s="1930">
        <f>ROUNDDOWN((T484+U485-U491-U487)/3,0)/IF(U493="yes",2,1)</f>
        <v>20</v>
      </c>
      <c r="U493" s="1898" t="s">
        <v>1525</v>
      </c>
      <c r="V493" s="1129"/>
      <c r="W493" s="1931">
        <f>ROUNDDOWN((W484+X485-X491-X487)/3,0)</f>
        <v>6</v>
      </c>
      <c r="X493" s="1856"/>
      <c r="Y493" s="1114"/>
      <c r="Z493" s="1114"/>
      <c r="AA493" s="1076"/>
      <c r="AB493" s="1076"/>
    </row>
    <row r="494" spans="1:28" s="288" customFormat="1" ht="15" thickBot="1">
      <c r="A494" s="1392"/>
      <c r="B494" s="1077" t="s">
        <v>40</v>
      </c>
      <c r="C494" s="1448"/>
      <c r="D494" s="1111"/>
      <c r="E494" s="1077" t="s">
        <v>40</v>
      </c>
      <c r="F494" s="1448"/>
      <c r="G494" s="1111"/>
      <c r="H494" s="1089" t="s">
        <v>889</v>
      </c>
      <c r="I494" s="1470"/>
      <c r="J494" s="1825"/>
      <c r="K494" s="1092" t="s">
        <v>60</v>
      </c>
      <c r="L494" s="1448"/>
      <c r="M494" s="1895"/>
      <c r="N494" s="1430" t="s">
        <v>1523</v>
      </c>
      <c r="O494" s="1897"/>
      <c r="P494" s="1894"/>
      <c r="Q494" s="1077" t="s">
        <v>59</v>
      </c>
      <c r="R494" s="1448"/>
      <c r="S494" s="1111"/>
      <c r="T494" s="1104" t="s">
        <v>41</v>
      </c>
      <c r="U494" s="1448"/>
      <c r="V494" s="1111"/>
      <c r="W494" s="1089" t="s">
        <v>62</v>
      </c>
      <c r="X494" s="1448"/>
      <c r="Y494" s="1111"/>
      <c r="Z494" s="1111"/>
      <c r="AA494" s="1071"/>
      <c r="AB494" s="1071"/>
    </row>
    <row r="495" spans="1:28" s="6" customFormat="1" ht="15" thickBot="1">
      <c r="A495" s="1393"/>
      <c r="B495" s="1078" t="s">
        <v>1342</v>
      </c>
      <c r="C495" s="1449"/>
      <c r="D495" s="1112"/>
      <c r="E495" s="1087" t="s">
        <v>41</v>
      </c>
      <c r="F495" s="1449"/>
      <c r="G495" s="1112"/>
      <c r="H495" s="1078" t="s">
        <v>62</v>
      </c>
      <c r="I495" s="1471"/>
      <c r="J495" s="1825"/>
      <c r="K495" s="1093" t="s">
        <v>61</v>
      </c>
      <c r="L495" s="1449"/>
      <c r="M495" s="1130"/>
      <c r="N495" s="1914" t="s">
        <v>1524</v>
      </c>
      <c r="O495" s="1897"/>
      <c r="P495" s="1132"/>
      <c r="Q495" s="1087" t="s">
        <v>62</v>
      </c>
      <c r="R495" s="1449"/>
      <c r="S495" s="1112"/>
      <c r="T495" s="1105" t="s">
        <v>42</v>
      </c>
      <c r="U495" s="1449"/>
      <c r="V495" s="1112"/>
      <c r="W495" s="1078" t="s">
        <v>891</v>
      </c>
      <c r="X495" s="1449"/>
      <c r="Y495" s="1112"/>
      <c r="Z495" s="1112"/>
      <c r="AA495" s="8"/>
      <c r="AB495" s="8"/>
    </row>
    <row r="496" spans="1:28" s="6" customFormat="1" ht="14.25">
      <c r="A496" s="1393" t="s">
        <v>1383</v>
      </c>
      <c r="B496" s="1078" t="s">
        <v>1374</v>
      </c>
      <c r="C496" s="1449"/>
      <c r="D496" s="1112"/>
      <c r="E496" s="1078" t="s">
        <v>1374</v>
      </c>
      <c r="F496" s="1449"/>
      <c r="G496" s="1112"/>
      <c r="H496" s="1078" t="s">
        <v>891</v>
      </c>
      <c r="I496" s="1471"/>
      <c r="J496" s="1825"/>
      <c r="K496" s="1093" t="s">
        <v>64</v>
      </c>
      <c r="L496" s="1449"/>
      <c r="M496" s="1112"/>
      <c r="N496" s="1077" t="s">
        <v>59</v>
      </c>
      <c r="O496" s="1448"/>
      <c r="P496" s="1112"/>
      <c r="Q496" s="1087" t="s">
        <v>63</v>
      </c>
      <c r="R496" s="1449"/>
      <c r="S496" s="1112"/>
      <c r="T496" s="1105" t="s">
        <v>43</v>
      </c>
      <c r="U496" s="1449"/>
      <c r="V496" s="1112"/>
      <c r="W496" s="1078" t="s">
        <v>1378</v>
      </c>
      <c r="X496" s="1449"/>
      <c r="Y496" s="1112"/>
      <c r="Z496" s="1112"/>
      <c r="AA496" s="8"/>
      <c r="AB496" s="8"/>
    </row>
    <row r="497" spans="1:28" s="6" customFormat="1" ht="14.25">
      <c r="A497" s="1393" t="s">
        <v>1384</v>
      </c>
      <c r="B497" s="1079" t="s">
        <v>1375</v>
      </c>
      <c r="C497" s="1449"/>
      <c r="D497" s="1112"/>
      <c r="E497" s="1079" t="s">
        <v>1375</v>
      </c>
      <c r="F497" s="1449"/>
      <c r="G497" s="1112"/>
      <c r="H497" s="1079" t="s">
        <v>1375</v>
      </c>
      <c r="I497" s="1471"/>
      <c r="J497" s="1825"/>
      <c r="K497" s="1094" t="s">
        <v>1380</v>
      </c>
      <c r="L497" s="1449"/>
      <c r="M497" s="1112"/>
      <c r="N497" s="1087" t="s">
        <v>61</v>
      </c>
      <c r="O497" s="1449"/>
      <c r="P497" s="1112"/>
      <c r="Q497" s="1100" t="s">
        <v>1375</v>
      </c>
      <c r="R497" s="1449"/>
      <c r="S497" s="1112"/>
      <c r="T497" s="1088"/>
      <c r="U497" s="1109"/>
      <c r="V497" s="1112"/>
      <c r="W497" s="1088"/>
      <c r="X497" s="1109"/>
      <c r="Y497" s="1112"/>
      <c r="Z497" s="1112"/>
      <c r="AA497" s="8"/>
      <c r="AB497" s="8"/>
    </row>
    <row r="498" spans="1:28" s="6" customFormat="1" ht="14.25">
      <c r="A498" s="1393" t="s">
        <v>1385</v>
      </c>
      <c r="B498" s="1080" t="s">
        <v>44</v>
      </c>
      <c r="C498" s="1449"/>
      <c r="D498" s="1112"/>
      <c r="E498" s="1088"/>
      <c r="F498" s="1109"/>
      <c r="G498" s="1112"/>
      <c r="H498" s="1080" t="s">
        <v>50</v>
      </c>
      <c r="I498" s="1471"/>
      <c r="J498" s="1825"/>
      <c r="K498" s="1095" t="s">
        <v>1375</v>
      </c>
      <c r="L498" s="1449"/>
      <c r="M498" s="1112"/>
      <c r="N498" s="1087" t="s">
        <v>63</v>
      </c>
      <c r="O498" s="1449"/>
      <c r="P498" s="1112"/>
      <c r="Q498" s="1101" t="s">
        <v>1381</v>
      </c>
      <c r="R498" s="1488"/>
      <c r="S498" s="1112"/>
      <c r="T498" s="1088"/>
      <c r="U498" s="1109"/>
      <c r="V498" s="1112"/>
      <c r="W498" s="1088"/>
      <c r="X498" s="1109"/>
      <c r="Y498" s="1112"/>
      <c r="Z498" s="1112"/>
      <c r="AA498" s="8"/>
      <c r="AB498" s="8"/>
    </row>
    <row r="499" spans="1:28" s="6" customFormat="1" ht="14.25">
      <c r="A499" s="1393" t="s">
        <v>1386</v>
      </c>
      <c r="B499" s="1081" t="s">
        <v>46</v>
      </c>
      <c r="C499" s="1449"/>
      <c r="D499" s="1112"/>
      <c r="E499" s="1080" t="s">
        <v>47</v>
      </c>
      <c r="F499" s="1449"/>
      <c r="G499" s="1112"/>
      <c r="H499" s="1080" t="s">
        <v>48</v>
      </c>
      <c r="I499" s="1471"/>
      <c r="J499" s="1825"/>
      <c r="K499" s="1096" t="s">
        <v>69</v>
      </c>
      <c r="L499" s="1449"/>
      <c r="M499" s="1112"/>
      <c r="N499" s="1079" t="s">
        <v>1375</v>
      </c>
      <c r="O499" s="1449"/>
      <c r="P499" s="1112"/>
      <c r="Q499" s="1102" t="s">
        <v>1392</v>
      </c>
      <c r="R499" s="1488"/>
      <c r="S499" s="1112"/>
      <c r="T499" s="1088"/>
      <c r="U499" s="1109"/>
      <c r="V499" s="1112"/>
      <c r="W499" s="1088"/>
      <c r="X499" s="1109"/>
      <c r="Y499" s="1112"/>
      <c r="Z499" s="1112"/>
      <c r="AA499" s="8"/>
      <c r="AB499" s="8"/>
    </row>
    <row r="500" spans="1:28" s="6" customFormat="1" ht="14.25">
      <c r="A500" s="1393" t="s">
        <v>1387</v>
      </c>
      <c r="B500" s="1082" t="s">
        <v>49</v>
      </c>
      <c r="C500" s="1449"/>
      <c r="D500" s="1112"/>
      <c r="E500" s="1088"/>
      <c r="F500" s="1109"/>
      <c r="G500" s="1112"/>
      <c r="H500" s="1080" t="s">
        <v>45</v>
      </c>
      <c r="I500" s="1471"/>
      <c r="J500" s="1825"/>
      <c r="K500" s="1096" t="s">
        <v>66</v>
      </c>
      <c r="L500" s="1449"/>
      <c r="M500" s="1112"/>
      <c r="N500" s="1080" t="s">
        <v>66</v>
      </c>
      <c r="O500" s="1449"/>
      <c r="P500" s="1112"/>
      <c r="Q500" s="1103" t="s">
        <v>44</v>
      </c>
      <c r="R500" s="1449"/>
      <c r="S500" s="1112"/>
      <c r="T500" s="1106" t="s">
        <v>65</v>
      </c>
      <c r="U500" s="1449"/>
      <c r="V500" s="1112"/>
      <c r="W500" s="1088"/>
      <c r="X500" s="1109"/>
      <c r="Y500" s="1112"/>
      <c r="Z500" s="1112"/>
      <c r="AA500" s="8"/>
      <c r="AB500" s="8"/>
    </row>
    <row r="501" spans="1:24" ht="14.25">
      <c r="A501" s="1393" t="s">
        <v>1385</v>
      </c>
      <c r="B501" s="1080" t="s">
        <v>51</v>
      </c>
      <c r="C501" s="1449"/>
      <c r="E501" s="1088"/>
      <c r="F501" s="1109"/>
      <c r="H501" s="1083" t="s">
        <v>52</v>
      </c>
      <c r="I501" s="1471"/>
      <c r="J501" s="1827"/>
      <c r="K501" s="1096" t="s">
        <v>65</v>
      </c>
      <c r="L501" s="1449"/>
      <c r="N501" s="1080" t="s">
        <v>47</v>
      </c>
      <c r="O501" s="1449"/>
      <c r="Q501" s="1083" t="s">
        <v>52</v>
      </c>
      <c r="R501" s="1449"/>
      <c r="T501" s="1107" t="s">
        <v>52</v>
      </c>
      <c r="U501" s="1449"/>
      <c r="W501" s="1083" t="s">
        <v>67</v>
      </c>
      <c r="X501" s="1449"/>
    </row>
    <row r="502" spans="1:24" ht="14.25">
      <c r="A502" s="1393" t="s">
        <v>1388</v>
      </c>
      <c r="B502" s="1083" t="s">
        <v>52</v>
      </c>
      <c r="C502" s="1449"/>
      <c r="E502" s="1083" t="s">
        <v>52</v>
      </c>
      <c r="F502" s="1449"/>
      <c r="H502" s="1083" t="s">
        <v>53</v>
      </c>
      <c r="I502" s="1471"/>
      <c r="J502" s="1827"/>
      <c r="K502" s="1097" t="s">
        <v>52</v>
      </c>
      <c r="L502" s="1449"/>
      <c r="N502" s="1083" t="s">
        <v>52</v>
      </c>
      <c r="O502" s="1449"/>
      <c r="Q502" s="1083" t="s">
        <v>53</v>
      </c>
      <c r="R502" s="1449"/>
      <c r="T502" s="1088"/>
      <c r="U502" s="1109"/>
      <c r="W502" s="1088"/>
      <c r="X502" s="1109"/>
    </row>
    <row r="503" spans="1:24" ht="14.25">
      <c r="A503" s="1393" t="s">
        <v>1389</v>
      </c>
      <c r="B503" s="1083" t="s">
        <v>53</v>
      </c>
      <c r="C503" s="1449"/>
      <c r="E503" s="1083" t="s">
        <v>53</v>
      </c>
      <c r="F503" s="1449"/>
      <c r="H503" s="1084" t="s">
        <v>1377</v>
      </c>
      <c r="I503" s="1471"/>
      <c r="J503" s="1827"/>
      <c r="K503" s="1098" t="s">
        <v>1376</v>
      </c>
      <c r="L503" s="1449"/>
      <c r="N503" s="1083" t="s">
        <v>53</v>
      </c>
      <c r="O503" s="1449"/>
      <c r="Q503" s="1084" t="s">
        <v>1376</v>
      </c>
      <c r="R503" s="1449"/>
      <c r="T503" s="1088"/>
      <c r="U503" s="1109"/>
      <c r="W503" s="1088"/>
      <c r="X503" s="1109"/>
    </row>
    <row r="504" spans="1:26" s="6" customFormat="1" ht="14.25">
      <c r="A504" s="1393"/>
      <c r="B504" s="1084" t="s">
        <v>1376</v>
      </c>
      <c r="C504" s="1449"/>
      <c r="D504" s="1116"/>
      <c r="E504" s="1084" t="s">
        <v>1345</v>
      </c>
      <c r="F504" s="1449"/>
      <c r="G504" s="1116"/>
      <c r="H504" s="1090" t="s">
        <v>55</v>
      </c>
      <c r="I504" s="1471"/>
      <c r="J504" s="1826"/>
      <c r="K504" s="1099" t="s">
        <v>55</v>
      </c>
      <c r="L504" s="1449"/>
      <c r="M504" s="1116"/>
      <c r="N504" s="1084" t="s">
        <v>1376</v>
      </c>
      <c r="O504" s="1449"/>
      <c r="P504" s="1116"/>
      <c r="Q504" s="1090" t="s">
        <v>55</v>
      </c>
      <c r="R504" s="1449"/>
      <c r="S504" s="1116"/>
      <c r="T504" s="1088"/>
      <c r="U504" s="1109"/>
      <c r="V504" s="1116"/>
      <c r="W504" s="1090" t="s">
        <v>55</v>
      </c>
      <c r="X504" s="1449"/>
      <c r="Y504" s="1116"/>
      <c r="Z504" s="1116"/>
    </row>
    <row r="505" spans="1:24" ht="14.25">
      <c r="A505" s="1393"/>
      <c r="B505" s="1085" t="s">
        <v>55</v>
      </c>
      <c r="C505" s="1449"/>
      <c r="E505" s="1088"/>
      <c r="F505" s="1109"/>
      <c r="H505" s="1091" t="s">
        <v>1379</v>
      </c>
      <c r="I505" s="1471"/>
      <c r="J505" s="1827"/>
      <c r="K505" s="1099" t="s">
        <v>73</v>
      </c>
      <c r="L505" s="1449"/>
      <c r="N505" s="1090" t="s">
        <v>55</v>
      </c>
      <c r="O505" s="1449"/>
      <c r="Q505" s="1091" t="s">
        <v>1379</v>
      </c>
      <c r="R505" s="1449"/>
      <c r="T505" s="1088"/>
      <c r="U505" s="1109"/>
      <c r="W505" s="1088"/>
      <c r="X505" s="1109"/>
    </row>
    <row r="506" spans="1:26" s="6" customFormat="1" ht="14.25">
      <c r="A506" s="1393"/>
      <c r="B506" s="1091" t="s">
        <v>1393</v>
      </c>
      <c r="C506" s="1449"/>
      <c r="D506" s="1116"/>
      <c r="E506" s="1088"/>
      <c r="F506" s="1109"/>
      <c r="G506" s="1116"/>
      <c r="H506" s="1091" t="s">
        <v>1393</v>
      </c>
      <c r="I506" s="1471"/>
      <c r="J506" s="1826"/>
      <c r="K506" s="1091" t="s">
        <v>1393</v>
      </c>
      <c r="L506" s="1449"/>
      <c r="M506" s="1116"/>
      <c r="N506" s="1091" t="s">
        <v>1393</v>
      </c>
      <c r="O506" s="1449"/>
      <c r="P506" s="1116"/>
      <c r="Q506" s="1091" t="s">
        <v>1393</v>
      </c>
      <c r="R506" s="1449"/>
      <c r="S506" s="1116"/>
      <c r="T506" s="1088"/>
      <c r="U506" s="1109"/>
      <c r="V506" s="1116"/>
      <c r="W506" s="1088"/>
      <c r="X506" s="1109"/>
      <c r="Y506" s="1116"/>
      <c r="Z506" s="1116"/>
    </row>
    <row r="507" spans="1:24" ht="15">
      <c r="A507" s="1938" t="s">
        <v>68</v>
      </c>
      <c r="B507" s="1119">
        <f>Germany!AH20+Germany!AI20</f>
        <v>0</v>
      </c>
      <c r="C507" s="1450"/>
      <c r="E507" s="1119">
        <f>Italy!Y20+Italy!Z20</f>
        <v>0</v>
      </c>
      <c r="F507" s="1450"/>
      <c r="H507" s="1119">
        <f>Japan!AT24+Japan!AU24</f>
        <v>0</v>
      </c>
      <c r="I507" s="1472"/>
      <c r="J507" s="1827"/>
      <c r="K507" s="1120" t="s">
        <v>68</v>
      </c>
      <c r="L507" s="1449"/>
      <c r="N507" s="1119">
        <f>Britain!AK24+Britain!AL24</f>
        <v>0</v>
      </c>
      <c r="O507" s="1450"/>
      <c r="Q507" s="1119">
        <f>USANavy!W20+USANavy!X20+USANavy!AK20+USANavy!AL20</f>
        <v>0</v>
      </c>
      <c r="R507" s="1450"/>
      <c r="T507" s="1122" t="s">
        <v>68</v>
      </c>
      <c r="U507" s="1449"/>
      <c r="W507" s="1121"/>
      <c r="X507" s="1109"/>
    </row>
    <row r="508" spans="1:24" ht="20.25">
      <c r="A508" s="1933" t="s">
        <v>1369</v>
      </c>
      <c r="B508" s="1934">
        <f>C494*3+C495*2+C496*1+C497*3+C498*10+C499*8+C501*4+C502*3+C503+C504*3+C505*2+C500*6+C506*5+B507*3</f>
        <v>0</v>
      </c>
      <c r="C508" s="1451"/>
      <c r="E508" s="1934">
        <f>F494*3+F495*2+F496*1+F497*3+F499*4+F502*3+F503+F504*3+E507*3</f>
        <v>0</v>
      </c>
      <c r="F508" s="1450"/>
      <c r="H508" s="1934">
        <f>I494*3+I495*2+I496+I497*3+I498*6+I499*4+I500*2+I501*3+I502+I503*3+I504*2+I505*10+I506*5+H507*3</f>
        <v>0</v>
      </c>
      <c r="I508" s="1472"/>
      <c r="J508" s="1886"/>
      <c r="K508" s="1934">
        <f>L494*3+L495*2+L496+L498*3+L499*10+L500*8+L501*6+L502*3+L497+L503*3+L504*2+L506*5+L507*3</f>
        <v>0</v>
      </c>
      <c r="L508" s="1450"/>
      <c r="N508" s="1934">
        <f>O496*3+O497*2+O498*1+O499*3+O500*8+O501*4+O502*3+O503+O504*3+O505*2+O506*5+N507*3-R499*3-R498</f>
        <v>0</v>
      </c>
      <c r="O508" s="1450"/>
      <c r="Q508" s="1934">
        <f>R494*3+R495*2+R496+R497*3+R498+R499*3+R500*10+R501*3+R502+R503*3+R504*2+R505*10+R506*5+Q507*3</f>
        <v>0</v>
      </c>
      <c r="R508" s="1450"/>
      <c r="T508" s="1932">
        <f>U494*2+U495+U496+U500*6+U501*3+U507*3</f>
        <v>0</v>
      </c>
      <c r="U508" s="1450"/>
      <c r="W508" s="1934">
        <f>X494*2+X495+X496+X501*3+X504*2</f>
        <v>0</v>
      </c>
      <c r="X508" s="1450"/>
    </row>
    <row r="509" spans="1:24" ht="12.75">
      <c r="A509" s="1391"/>
      <c r="B509" s="1857">
        <f>IF(B508&gt;B493,"UCL Error","")</f>
      </c>
      <c r="C509" s="1447"/>
      <c r="E509" s="1857">
        <f>IF(E508&gt;E493,"UCL Error","")</f>
      </c>
      <c r="F509" s="1447"/>
      <c r="H509" s="1857">
        <f>IF(H508&gt;H493,"UCL Error","")</f>
      </c>
      <c r="I509" s="1447"/>
      <c r="J509" s="1827"/>
      <c r="K509" s="1857">
        <f>IF(K508&gt;K493,"UCL Error","")</f>
      </c>
      <c r="L509" s="1447"/>
      <c r="N509" s="1857">
        <f>IF(N508&gt;N493,"UCL Error","")</f>
      </c>
      <c r="O509" s="1447"/>
      <c r="Q509" s="1857">
        <f>IF(Q508&gt;Q493,"UCL Error","")</f>
      </c>
      <c r="R509" s="1447"/>
      <c r="T509" s="1857">
        <f>IF(T508&gt;T493,"UCL Error","")</f>
      </c>
      <c r="U509" s="1447"/>
      <c r="W509" s="1857">
        <f>IF(W508&gt;W493,"UCL Error","")</f>
      </c>
      <c r="X509" s="1447"/>
    </row>
    <row r="510" spans="1:24" ht="15.75">
      <c r="A510" s="1394" t="s">
        <v>1390</v>
      </c>
      <c r="B510" s="1414">
        <f>B508+C489+C490+C488+C491</f>
        <v>0</v>
      </c>
      <c r="C510" s="1447"/>
      <c r="E510" s="1414">
        <f>E508+F489+F490+F488+F491</f>
        <v>0</v>
      </c>
      <c r="F510" s="1447"/>
      <c r="H510" s="1414">
        <f>H508+I489+I490+I488+I491</f>
        <v>0</v>
      </c>
      <c r="I510" s="1447"/>
      <c r="J510" s="1828"/>
      <c r="K510" s="1414">
        <f>K508+L489+L490+L488+L491</f>
        <v>0</v>
      </c>
      <c r="L510" s="1447"/>
      <c r="N510" s="1414">
        <f>N508+O489+O490+O488+O491</f>
        <v>0</v>
      </c>
      <c r="O510" s="1447"/>
      <c r="Q510" s="1414">
        <f>Q508+R489+R490+R488+R491</f>
        <v>0</v>
      </c>
      <c r="R510" s="1447"/>
      <c r="T510" s="1414">
        <f>T508+U489+U490+U488+U491</f>
        <v>0</v>
      </c>
      <c r="U510" s="1447"/>
      <c r="W510" s="1414">
        <f>W508+X489+X490+X488+X491</f>
        <v>0</v>
      </c>
      <c r="X510" s="1447"/>
    </row>
    <row r="511" spans="1:24" ht="13.5" thickBot="1">
      <c r="A511" s="1395" t="s">
        <v>35</v>
      </c>
      <c r="B511" s="1395" t="s">
        <v>55</v>
      </c>
      <c r="C511" s="1445"/>
      <c r="E511" s="1395" t="s">
        <v>55</v>
      </c>
      <c r="F511" s="1445"/>
      <c r="H511" s="1395" t="s">
        <v>55</v>
      </c>
      <c r="I511" s="1468"/>
      <c r="J511" s="1827"/>
      <c r="K511" s="1395" t="s">
        <v>55</v>
      </c>
      <c r="L511" s="1445"/>
      <c r="N511" s="1395" t="s">
        <v>55</v>
      </c>
      <c r="O511" s="1445"/>
      <c r="Q511" s="1395" t="s">
        <v>55</v>
      </c>
      <c r="R511" s="1445"/>
      <c r="T511" s="1881"/>
      <c r="U511" s="1882"/>
      <c r="W511" s="1878"/>
      <c r="X511" s="1879"/>
    </row>
    <row r="512" spans="1:24" ht="19.5" thickBot="1" thickTop="1">
      <c r="A512" s="1403" t="s">
        <v>1436</v>
      </c>
      <c r="B512" s="1408">
        <f>B483+C485+C486-B510-C511-C487</f>
        <v>43</v>
      </c>
      <c r="C512" s="1441"/>
      <c r="D512" s="1128"/>
      <c r="E512" s="1417">
        <f>E483+F485+F486-E510-F511-F487</f>
        <v>43</v>
      </c>
      <c r="F512" s="1461"/>
      <c r="G512" s="1128"/>
      <c r="H512" s="1419">
        <f>H483+I485+I486-H510-I511-I487</f>
        <v>43</v>
      </c>
      <c r="I512" s="1465"/>
      <c r="J512" s="1824"/>
      <c r="K512" s="1422">
        <f>K483+L485+L486-K510-L511-L487</f>
        <v>43</v>
      </c>
      <c r="L512" s="1477"/>
      <c r="M512" s="1128"/>
      <c r="N512" s="1902">
        <f>N483+O485+O486-O487-O492-O494-O495-N510-O511</f>
        <v>43</v>
      </c>
      <c r="O512" s="1483"/>
      <c r="P512" s="1128"/>
      <c r="Q512" s="1433">
        <f>Q483+R485+R486-Q510-R511-R487</f>
        <v>43</v>
      </c>
      <c r="R512" s="1487"/>
      <c r="S512" s="1127"/>
      <c r="T512" s="1438">
        <f>T483+U485+U486-T510-U511-U487</f>
        <v>43</v>
      </c>
      <c r="U512" s="1492"/>
      <c r="V512" s="1129"/>
      <c r="W512" s="1435">
        <f>W483+X485+X486-W510-X511-X487</f>
        <v>43</v>
      </c>
      <c r="X512" s="1490"/>
    </row>
    <row r="513" spans="1:24" ht="30">
      <c r="A513" s="1913" t="s">
        <v>1402</v>
      </c>
      <c r="B513" s="1404"/>
      <c r="C513" s="1457"/>
      <c r="D513" s="1149"/>
      <c r="E513" s="1404"/>
      <c r="F513" s="1457"/>
      <c r="G513" s="1149"/>
      <c r="H513" s="1404"/>
      <c r="I513" s="1457"/>
      <c r="J513" s="1149"/>
      <c r="K513" s="1404"/>
      <c r="L513" s="1457"/>
      <c r="M513" s="1149"/>
      <c r="N513" s="1404"/>
      <c r="O513" s="1457"/>
      <c r="P513" s="1149"/>
      <c r="Q513" s="1404"/>
      <c r="R513" s="1457"/>
      <c r="S513" s="1149"/>
      <c r="T513" s="1404"/>
      <c r="U513" s="1457"/>
      <c r="V513" s="1149"/>
      <c r="W513" s="1404"/>
      <c r="X513" s="1457"/>
    </row>
    <row r="514" spans="1:24" ht="45.75" thickBot="1">
      <c r="A514" s="1383"/>
      <c r="B514" s="1383"/>
      <c r="C514" s="1440"/>
      <c r="D514" s="1141"/>
      <c r="E514" s="1383"/>
      <c r="F514" s="1440"/>
      <c r="G514" s="1141"/>
      <c r="H514" s="1383"/>
      <c r="I514" s="1440"/>
      <c r="J514" s="1137"/>
      <c r="K514" s="1427" t="s">
        <v>1437</v>
      </c>
      <c r="L514" s="1440"/>
      <c r="M514" s="1141"/>
      <c r="N514" s="1383"/>
      <c r="O514" s="1440"/>
      <c r="P514" s="1141"/>
      <c r="Q514" s="1383"/>
      <c r="R514" s="1440"/>
      <c r="S514" s="1141"/>
      <c r="T514" s="1383"/>
      <c r="U514" s="1440"/>
      <c r="V514" s="1141"/>
      <c r="W514" s="1383"/>
      <c r="X514" s="1440"/>
    </row>
    <row r="515" spans="1:24" ht="19.5" thickBot="1" thickTop="1">
      <c r="A515" s="1384" t="s">
        <v>1438</v>
      </c>
      <c r="B515" s="1408">
        <f>B512</f>
        <v>43</v>
      </c>
      <c r="C515" s="1441"/>
      <c r="D515" s="1128"/>
      <c r="E515" s="1417">
        <f>E512</f>
        <v>43</v>
      </c>
      <c r="F515" s="1461"/>
      <c r="G515" s="1128"/>
      <c r="H515" s="1419">
        <f>H512</f>
        <v>43</v>
      </c>
      <c r="I515" s="1465"/>
      <c r="J515" s="1824"/>
      <c r="K515" s="1422">
        <f>K512</f>
        <v>43</v>
      </c>
      <c r="L515" s="1477"/>
      <c r="M515" s="1128"/>
      <c r="N515" s="1429">
        <f>N512</f>
        <v>43</v>
      </c>
      <c r="O515" s="1483"/>
      <c r="P515" s="1128"/>
      <c r="Q515" s="1433">
        <f>Q512</f>
        <v>43</v>
      </c>
      <c r="R515" s="1487"/>
      <c r="S515" s="1127"/>
      <c r="T515" s="1438">
        <f>T512</f>
        <v>43</v>
      </c>
      <c r="U515" s="1492"/>
      <c r="V515" s="1129"/>
      <c r="W515" s="1435">
        <f>W512</f>
        <v>43</v>
      </c>
      <c r="X515" s="1490"/>
    </row>
    <row r="516" spans="1:24" ht="14.25">
      <c r="A516" s="1385" t="s">
        <v>1354</v>
      </c>
      <c r="B516" s="1133">
        <f>B484+C485</f>
        <v>150</v>
      </c>
      <c r="C516" s="1442"/>
      <c r="D516" s="1132"/>
      <c r="E516" s="1086">
        <f>E484+F485</f>
        <v>50</v>
      </c>
      <c r="F516" s="1462"/>
      <c r="G516" s="1112"/>
      <c r="H516" s="1123">
        <f>H484+I485</f>
        <v>70</v>
      </c>
      <c r="I516" s="1466"/>
      <c r="J516" s="1825"/>
      <c r="K516" s="1124">
        <f>K484+L485</f>
        <v>90</v>
      </c>
      <c r="L516" s="1462"/>
      <c r="M516" s="1112"/>
      <c r="N516" s="1125">
        <f>N484+O485</f>
        <v>120</v>
      </c>
      <c r="O516" s="1494"/>
      <c r="P516" s="1112"/>
      <c r="Q516" s="1126">
        <f>Q484+R485</f>
        <v>100</v>
      </c>
      <c r="R516" s="1462"/>
      <c r="S516" s="1112"/>
      <c r="T516" s="1134">
        <f>T484+U485</f>
        <v>60</v>
      </c>
      <c r="U516" s="1493"/>
      <c r="V516" s="1130"/>
      <c r="W516" s="1131">
        <f>W484+X485</f>
        <v>20</v>
      </c>
      <c r="X516" s="1450"/>
    </row>
    <row r="517" spans="1:24" ht="12.75">
      <c r="A517" s="1386" t="s">
        <v>32</v>
      </c>
      <c r="B517" s="1409" t="s">
        <v>1397</v>
      </c>
      <c r="C517" s="1443"/>
      <c r="D517" s="1132"/>
      <c r="E517" s="1409" t="s">
        <v>1397</v>
      </c>
      <c r="F517" s="1463"/>
      <c r="G517" s="1112"/>
      <c r="H517" s="1409" t="s">
        <v>1397</v>
      </c>
      <c r="I517" s="1467"/>
      <c r="J517" s="1825"/>
      <c r="K517" s="1409" t="s">
        <v>1397</v>
      </c>
      <c r="L517" s="1463"/>
      <c r="M517" s="1112"/>
      <c r="N517" s="1409" t="s">
        <v>1397</v>
      </c>
      <c r="O517" s="1463"/>
      <c r="P517" s="1112"/>
      <c r="Q517" s="1409" t="s">
        <v>1397</v>
      </c>
      <c r="R517" s="1463"/>
      <c r="S517" s="1112"/>
      <c r="T517" s="1409" t="s">
        <v>1397</v>
      </c>
      <c r="U517" s="1463"/>
      <c r="V517" s="1112"/>
      <c r="W517" s="1409" t="s">
        <v>1397</v>
      </c>
      <c r="X517" s="1463"/>
    </row>
    <row r="518" spans="1:24" ht="12.75">
      <c r="A518" s="1387" t="s">
        <v>33</v>
      </c>
      <c r="B518" s="1410" t="s">
        <v>1398</v>
      </c>
      <c r="C518" s="1444"/>
      <c r="D518" s="1112"/>
      <c r="E518" s="1410" t="s">
        <v>1398</v>
      </c>
      <c r="F518" s="1463"/>
      <c r="G518" s="1112"/>
      <c r="H518" s="1410" t="s">
        <v>1398</v>
      </c>
      <c r="I518" s="1467"/>
      <c r="J518" s="1825"/>
      <c r="K518" s="1410" t="s">
        <v>1398</v>
      </c>
      <c r="L518" s="1463"/>
      <c r="M518" s="1112"/>
      <c r="N518" s="1410" t="s">
        <v>1398</v>
      </c>
      <c r="O518" s="1463"/>
      <c r="P518" s="1112"/>
      <c r="Q518" s="1410" t="s">
        <v>1398</v>
      </c>
      <c r="R518" s="1463"/>
      <c r="S518" s="1112"/>
      <c r="T518" s="1410" t="s">
        <v>1398</v>
      </c>
      <c r="U518" s="1463"/>
      <c r="V518" s="1112"/>
      <c r="W518" s="1410" t="s">
        <v>1398</v>
      </c>
      <c r="X518" s="1463"/>
    </row>
    <row r="519" spans="1:24" ht="12.75">
      <c r="A519" s="1388" t="s">
        <v>37</v>
      </c>
      <c r="B519" s="1411" t="s">
        <v>37</v>
      </c>
      <c r="C519" s="1445"/>
      <c r="D519" s="1117"/>
      <c r="E519" s="1411" t="s">
        <v>37</v>
      </c>
      <c r="F519" s="1445"/>
      <c r="G519" s="1117"/>
      <c r="H519" s="1411" t="s">
        <v>37</v>
      </c>
      <c r="I519" s="1468"/>
      <c r="J519" s="1826"/>
      <c r="K519" s="1411" t="s">
        <v>37</v>
      </c>
      <c r="L519" s="1445"/>
      <c r="M519" s="1117"/>
      <c r="N519" s="1411" t="s">
        <v>1400</v>
      </c>
      <c r="O519" s="1445"/>
      <c r="P519" s="1117"/>
      <c r="Q519" s="1411" t="s">
        <v>37</v>
      </c>
      <c r="R519" s="1445"/>
      <c r="S519" s="1117"/>
      <c r="T519" s="1411" t="s">
        <v>37</v>
      </c>
      <c r="U519" s="1445"/>
      <c r="V519" s="1117"/>
      <c r="W519" s="1411" t="s">
        <v>37</v>
      </c>
      <c r="X519" s="1445"/>
    </row>
    <row r="520" spans="1:24" ht="12.75">
      <c r="A520" s="1389" t="s">
        <v>34</v>
      </c>
      <c r="B520" s="1412" t="s">
        <v>434</v>
      </c>
      <c r="C520" s="1445"/>
      <c r="D520" s="1112"/>
      <c r="E520" s="1412" t="s">
        <v>434</v>
      </c>
      <c r="F520" s="1445"/>
      <c r="G520" s="1112"/>
      <c r="H520" s="1412" t="s">
        <v>434</v>
      </c>
      <c r="I520" s="1468"/>
      <c r="J520" s="1825"/>
      <c r="K520" s="1412" t="s">
        <v>434</v>
      </c>
      <c r="L520" s="1445"/>
      <c r="M520" s="1112"/>
      <c r="N520" s="1412" t="s">
        <v>434</v>
      </c>
      <c r="O520" s="1445"/>
      <c r="P520" s="1112"/>
      <c r="Q520" s="1412" t="s">
        <v>434</v>
      </c>
      <c r="R520" s="1445"/>
      <c r="S520" s="1112"/>
      <c r="T520" s="1412" t="s">
        <v>434</v>
      </c>
      <c r="U520" s="1445"/>
      <c r="V520" s="1112"/>
      <c r="W520" s="1412" t="s">
        <v>434</v>
      </c>
      <c r="X520" s="1445"/>
    </row>
    <row r="521" spans="1:24" ht="12.75">
      <c r="A521" s="1390" t="s">
        <v>1370</v>
      </c>
      <c r="B521" s="1413" t="s">
        <v>200</v>
      </c>
      <c r="C521" s="1446"/>
      <c r="D521" s="1113"/>
      <c r="E521" s="1413" t="s">
        <v>200</v>
      </c>
      <c r="F521" s="1446"/>
      <c r="G521" s="1113"/>
      <c r="H521" s="1413" t="s">
        <v>200</v>
      </c>
      <c r="I521" s="1469"/>
      <c r="J521" s="1825"/>
      <c r="K521" s="1413" t="s">
        <v>200</v>
      </c>
      <c r="L521" s="1446"/>
      <c r="M521" s="1113"/>
      <c r="N521" s="1413" t="s">
        <v>200</v>
      </c>
      <c r="O521" s="1446"/>
      <c r="P521" s="1113"/>
      <c r="Q521" s="1413" t="s">
        <v>200</v>
      </c>
      <c r="R521" s="1446"/>
      <c r="S521" s="1113"/>
      <c r="T521" s="1413" t="s">
        <v>200</v>
      </c>
      <c r="U521" s="1446"/>
      <c r="V521" s="1113"/>
      <c r="W521" s="1413" t="s">
        <v>200</v>
      </c>
      <c r="X521" s="1446"/>
    </row>
    <row r="522" spans="1:24" ht="12.75">
      <c r="A522" s="1389" t="s">
        <v>1371</v>
      </c>
      <c r="B522" s="1412" t="s">
        <v>1399</v>
      </c>
      <c r="C522" s="1445"/>
      <c r="D522" s="1112"/>
      <c r="E522" s="1412" t="s">
        <v>1399</v>
      </c>
      <c r="F522" s="1445"/>
      <c r="G522" s="1112"/>
      <c r="H522" s="1412" t="s">
        <v>1399</v>
      </c>
      <c r="I522" s="1468"/>
      <c r="J522" s="1825"/>
      <c r="K522" s="1412" t="s">
        <v>1399</v>
      </c>
      <c r="L522" s="1445"/>
      <c r="M522" s="1112"/>
      <c r="N522" s="1412" t="s">
        <v>1399</v>
      </c>
      <c r="O522" s="1445"/>
      <c r="P522" s="1112"/>
      <c r="Q522" s="1412" t="s">
        <v>1399</v>
      </c>
      <c r="R522" s="1445"/>
      <c r="S522" s="1112"/>
      <c r="T522" s="1412" t="s">
        <v>1399</v>
      </c>
      <c r="U522" s="1445"/>
      <c r="V522" s="1112"/>
      <c r="W522" s="1412" t="s">
        <v>1399</v>
      </c>
      <c r="X522" s="1445"/>
    </row>
    <row r="523" spans="1:24" ht="12.75">
      <c r="A523" s="1390" t="s">
        <v>36</v>
      </c>
      <c r="B523" s="1390" t="s">
        <v>36</v>
      </c>
      <c r="C523" s="1445"/>
      <c r="E523" s="1390" t="s">
        <v>36</v>
      </c>
      <c r="F523" s="1445"/>
      <c r="H523" s="1390" t="s">
        <v>36</v>
      </c>
      <c r="I523" s="1468"/>
      <c r="J523" s="1827"/>
      <c r="K523" s="1390" t="s">
        <v>36</v>
      </c>
      <c r="L523" s="1445"/>
      <c r="N523" s="1390" t="s">
        <v>36</v>
      </c>
      <c r="O523" s="1445"/>
      <c r="Q523" s="1390" t="s">
        <v>36</v>
      </c>
      <c r="R523" s="1445"/>
      <c r="T523" s="1390" t="s">
        <v>36</v>
      </c>
      <c r="U523" s="1445"/>
      <c r="W523" s="1390" t="s">
        <v>36</v>
      </c>
      <c r="X523" s="1445"/>
    </row>
    <row r="524" spans="1:24" s="1115" customFormat="1" ht="13.5" thickBot="1">
      <c r="A524" s="1896" t="s">
        <v>1522</v>
      </c>
      <c r="B524" s="1896" t="s">
        <v>1522</v>
      </c>
      <c r="C524" s="1903"/>
      <c r="E524" s="1896" t="s">
        <v>1522</v>
      </c>
      <c r="F524" s="1903"/>
      <c r="H524" s="1896" t="s">
        <v>1522</v>
      </c>
      <c r="I524" s="1903"/>
      <c r="J524" s="1886"/>
      <c r="K524" s="1896" t="s">
        <v>1522</v>
      </c>
      <c r="L524" s="1903"/>
      <c r="N524" s="1896" t="s">
        <v>1522</v>
      </c>
      <c r="O524" s="1903"/>
      <c r="Q524" s="1391"/>
      <c r="R524" s="1447"/>
      <c r="T524" s="1391"/>
      <c r="U524" s="1447"/>
      <c r="W524" s="1391"/>
      <c r="X524" s="1447"/>
    </row>
    <row r="525" spans="1:28" s="1075" customFormat="1" ht="21.75" thickBot="1" thickTop="1">
      <c r="A525" s="1937" t="s">
        <v>1382</v>
      </c>
      <c r="B525" s="1925">
        <f>ROUNDDOWN((((B516+C517-IF(C523&gt;0,C523,0)-C519)/3)-C524)/IF(C525="yes",2,1),0)+IF(C523&lt;0,ROUNDDOWN(-C523/3,0),0)</f>
        <v>50</v>
      </c>
      <c r="C525" s="1898" t="s">
        <v>1525</v>
      </c>
      <c r="D525" s="1128"/>
      <c r="E525" s="1926">
        <f>ROUNDDOWN((((E516+F517-IF(F523&gt;0,F523,0)-F519)/3)-F524)/IF(F525="yes",2,1),0)+IF(F523&lt;0,ROUNDDOWN(-F523/3,0),0)</f>
        <v>16</v>
      </c>
      <c r="F525" s="1898" t="s">
        <v>1525</v>
      </c>
      <c r="G525" s="1128"/>
      <c r="H525" s="1925">
        <f>ROUNDDOWN((((H516+I517-IF(I523&gt;0,I523,0)-I519)/3)-I524)/IF(I525="yes",2,1),0)+IF(I523&lt;0,ROUNDDOWN(-I523/3,0),0)</f>
        <v>23</v>
      </c>
      <c r="I525" s="1898" t="s">
        <v>1525</v>
      </c>
      <c r="J525" s="1824"/>
      <c r="K525" s="1927">
        <f>ROUNDDOWN((((K516+L517-IF(L523&gt;0,L523,0)-L519)/3)-L524)/IF(L525="yes",2,1),0)+IF(L523&lt;0,ROUNDDOWN(-L523/3,0),0)</f>
        <v>30</v>
      </c>
      <c r="L525" s="1898" t="s">
        <v>1525</v>
      </c>
      <c r="M525" s="1128"/>
      <c r="N525" s="1928">
        <f>ROUNDDOWN((((N516+O517-IF(O523&gt;0,O523,0)-O519-40-O516)/3)-O524)/IF(O525="yes",2,1)+(40+O516)/3-O526/3-(O527/3)+IF(O523&lt;0,(-O523/3),0),0)</f>
        <v>40</v>
      </c>
      <c r="O525" s="1898" t="s">
        <v>1525</v>
      </c>
      <c r="P525" s="1128"/>
      <c r="Q525" s="1929">
        <f>ROUNDDOWN((Q516+R517-R523-R519)/3,0)/IF(R525="yes",2,1)</f>
        <v>33</v>
      </c>
      <c r="R525" s="1898" t="s">
        <v>1525</v>
      </c>
      <c r="S525" s="1127"/>
      <c r="T525" s="1930">
        <f>ROUNDDOWN((T516+U517-U523-U519)/3,0)/IF(U525="yes",2,1)</f>
        <v>20</v>
      </c>
      <c r="U525" s="1898" t="s">
        <v>1525</v>
      </c>
      <c r="V525" s="1129"/>
      <c r="W525" s="1931">
        <f>ROUNDDOWN((W516+X517-X523-X519)/3,0)</f>
        <v>6</v>
      </c>
      <c r="X525" s="1856"/>
      <c r="Y525" s="1114"/>
      <c r="Z525" s="1114"/>
      <c r="AA525" s="1076"/>
      <c r="AB525" s="1076"/>
    </row>
    <row r="526" spans="1:28" s="288" customFormat="1" ht="15" thickBot="1">
      <c r="A526" s="1392"/>
      <c r="B526" s="1077" t="s">
        <v>40</v>
      </c>
      <c r="C526" s="1448"/>
      <c r="D526" s="1111"/>
      <c r="E526" s="1077" t="s">
        <v>40</v>
      </c>
      <c r="F526" s="1448"/>
      <c r="G526" s="1111"/>
      <c r="H526" s="1089" t="s">
        <v>889</v>
      </c>
      <c r="I526" s="1470"/>
      <c r="J526" s="1825"/>
      <c r="K526" s="1092" t="s">
        <v>60</v>
      </c>
      <c r="L526" s="1448"/>
      <c r="M526" s="1895"/>
      <c r="N526" s="1430" t="s">
        <v>1523</v>
      </c>
      <c r="O526" s="1897"/>
      <c r="P526" s="1894"/>
      <c r="Q526" s="1077" t="s">
        <v>59</v>
      </c>
      <c r="R526" s="1448"/>
      <c r="S526" s="1111"/>
      <c r="T526" s="1104" t="s">
        <v>41</v>
      </c>
      <c r="U526" s="1448"/>
      <c r="V526" s="1111"/>
      <c r="W526" s="1089" t="s">
        <v>62</v>
      </c>
      <c r="X526" s="1448"/>
      <c r="Y526" s="1111"/>
      <c r="Z526" s="1111"/>
      <c r="AA526" s="1071"/>
      <c r="AB526" s="1071"/>
    </row>
    <row r="527" spans="1:28" s="6" customFormat="1" ht="15" thickBot="1">
      <c r="A527" s="1393"/>
      <c r="B527" s="1078" t="s">
        <v>1342</v>
      </c>
      <c r="C527" s="1449"/>
      <c r="D527" s="1112"/>
      <c r="E527" s="1087" t="s">
        <v>41</v>
      </c>
      <c r="F527" s="1449"/>
      <c r="G527" s="1112"/>
      <c r="H527" s="1078" t="s">
        <v>62</v>
      </c>
      <c r="I527" s="1471"/>
      <c r="J527" s="1825"/>
      <c r="K527" s="1093" t="s">
        <v>61</v>
      </c>
      <c r="L527" s="1449"/>
      <c r="M527" s="1130"/>
      <c r="N527" s="1914" t="s">
        <v>1524</v>
      </c>
      <c r="O527" s="1897"/>
      <c r="P527" s="1132"/>
      <c r="Q527" s="1087" t="s">
        <v>62</v>
      </c>
      <c r="R527" s="1449"/>
      <c r="S527" s="1112"/>
      <c r="T527" s="1105" t="s">
        <v>42</v>
      </c>
      <c r="U527" s="1449"/>
      <c r="V527" s="1112"/>
      <c r="W527" s="1078" t="s">
        <v>891</v>
      </c>
      <c r="X527" s="1449"/>
      <c r="Y527" s="1112"/>
      <c r="Z527" s="1112"/>
      <c r="AA527" s="8"/>
      <c r="AB527" s="8"/>
    </row>
    <row r="528" spans="1:28" s="6" customFormat="1" ht="14.25">
      <c r="A528" s="1393" t="s">
        <v>1383</v>
      </c>
      <c r="B528" s="1078" t="s">
        <v>1374</v>
      </c>
      <c r="C528" s="1449"/>
      <c r="D528" s="1112"/>
      <c r="E528" s="1078" t="s">
        <v>1374</v>
      </c>
      <c r="F528" s="1449"/>
      <c r="G528" s="1112"/>
      <c r="H528" s="1078" t="s">
        <v>891</v>
      </c>
      <c r="I528" s="1471"/>
      <c r="J528" s="1825"/>
      <c r="K528" s="1093" t="s">
        <v>64</v>
      </c>
      <c r="L528" s="1449"/>
      <c r="M528" s="1112"/>
      <c r="N528" s="1077" t="s">
        <v>59</v>
      </c>
      <c r="O528" s="1448"/>
      <c r="P528" s="1112"/>
      <c r="Q528" s="1087" t="s">
        <v>63</v>
      </c>
      <c r="R528" s="1449"/>
      <c r="S528" s="1112"/>
      <c r="T528" s="1105" t="s">
        <v>43</v>
      </c>
      <c r="U528" s="1449"/>
      <c r="V528" s="1112"/>
      <c r="W528" s="1078" t="s">
        <v>1378</v>
      </c>
      <c r="X528" s="1449"/>
      <c r="Y528" s="1112"/>
      <c r="Z528" s="1112"/>
      <c r="AA528" s="8"/>
      <c r="AB528" s="8"/>
    </row>
    <row r="529" spans="1:28" s="6" customFormat="1" ht="14.25">
      <c r="A529" s="1393" t="s">
        <v>1384</v>
      </c>
      <c r="B529" s="1079" t="s">
        <v>1375</v>
      </c>
      <c r="C529" s="1449"/>
      <c r="D529" s="1112"/>
      <c r="E529" s="1079" t="s">
        <v>1375</v>
      </c>
      <c r="F529" s="1449"/>
      <c r="G529" s="1112"/>
      <c r="H529" s="1079" t="s">
        <v>1375</v>
      </c>
      <c r="I529" s="1471"/>
      <c r="J529" s="1825"/>
      <c r="K529" s="1094" t="s">
        <v>1380</v>
      </c>
      <c r="L529" s="1449"/>
      <c r="M529" s="1112"/>
      <c r="N529" s="1087" t="s">
        <v>61</v>
      </c>
      <c r="O529" s="1449"/>
      <c r="P529" s="1112"/>
      <c r="Q529" s="1100" t="s">
        <v>1375</v>
      </c>
      <c r="R529" s="1449"/>
      <c r="S529" s="1112"/>
      <c r="T529" s="1088"/>
      <c r="U529" s="1109"/>
      <c r="V529" s="1112"/>
      <c r="W529" s="1088"/>
      <c r="X529" s="1109"/>
      <c r="Y529" s="1112"/>
      <c r="Z529" s="1112"/>
      <c r="AA529" s="8"/>
      <c r="AB529" s="8"/>
    </row>
    <row r="530" spans="1:28" s="6" customFormat="1" ht="14.25">
      <c r="A530" s="1393" t="s">
        <v>1385</v>
      </c>
      <c r="B530" s="1080" t="s">
        <v>44</v>
      </c>
      <c r="C530" s="1449"/>
      <c r="D530" s="1112"/>
      <c r="E530" s="1088"/>
      <c r="F530" s="1109"/>
      <c r="G530" s="1112"/>
      <c r="H530" s="1080" t="s">
        <v>50</v>
      </c>
      <c r="I530" s="1471"/>
      <c r="J530" s="1825"/>
      <c r="K530" s="1095" t="s">
        <v>1375</v>
      </c>
      <c r="L530" s="1449"/>
      <c r="M530" s="1112"/>
      <c r="N530" s="1087" t="s">
        <v>63</v>
      </c>
      <c r="O530" s="1449"/>
      <c r="P530" s="1112"/>
      <c r="Q530" s="1101" t="s">
        <v>1381</v>
      </c>
      <c r="R530" s="1488"/>
      <c r="S530" s="1112"/>
      <c r="T530" s="1088"/>
      <c r="U530" s="1109"/>
      <c r="V530" s="1112"/>
      <c r="W530" s="1088"/>
      <c r="X530" s="1109"/>
      <c r="Y530" s="1112"/>
      <c r="Z530" s="1112"/>
      <c r="AA530" s="8"/>
      <c r="AB530" s="8"/>
    </row>
    <row r="531" spans="1:28" s="6" customFormat="1" ht="14.25">
      <c r="A531" s="1393" t="s">
        <v>1386</v>
      </c>
      <c r="B531" s="1081" t="s">
        <v>46</v>
      </c>
      <c r="C531" s="1449"/>
      <c r="D531" s="1112"/>
      <c r="E531" s="1080" t="s">
        <v>47</v>
      </c>
      <c r="F531" s="1449"/>
      <c r="G531" s="1112"/>
      <c r="H531" s="1080" t="s">
        <v>48</v>
      </c>
      <c r="I531" s="1471"/>
      <c r="J531" s="1825"/>
      <c r="K531" s="1096" t="s">
        <v>69</v>
      </c>
      <c r="L531" s="1449"/>
      <c r="M531" s="1112"/>
      <c r="N531" s="1079" t="s">
        <v>1375</v>
      </c>
      <c r="O531" s="1449"/>
      <c r="P531" s="1112"/>
      <c r="Q531" s="1102" t="s">
        <v>1392</v>
      </c>
      <c r="R531" s="1488"/>
      <c r="S531" s="1112"/>
      <c r="T531" s="1088"/>
      <c r="U531" s="1109"/>
      <c r="V531" s="1112"/>
      <c r="W531" s="1088"/>
      <c r="X531" s="1109"/>
      <c r="Y531" s="1112"/>
      <c r="Z531" s="1112"/>
      <c r="AA531" s="8"/>
      <c r="AB531" s="8"/>
    </row>
    <row r="532" spans="1:28" s="6" customFormat="1" ht="14.25">
      <c r="A532" s="1393" t="s">
        <v>1387</v>
      </c>
      <c r="B532" s="1082" t="s">
        <v>49</v>
      </c>
      <c r="C532" s="1449"/>
      <c r="D532" s="1112"/>
      <c r="E532" s="1088"/>
      <c r="F532" s="1109"/>
      <c r="G532" s="1112"/>
      <c r="H532" s="1080" t="s">
        <v>45</v>
      </c>
      <c r="I532" s="1471"/>
      <c r="J532" s="1825"/>
      <c r="K532" s="1096" t="s">
        <v>66</v>
      </c>
      <c r="L532" s="1449"/>
      <c r="M532" s="1112"/>
      <c r="N532" s="1080" t="s">
        <v>66</v>
      </c>
      <c r="O532" s="1449"/>
      <c r="P532" s="1112"/>
      <c r="Q532" s="1103" t="s">
        <v>44</v>
      </c>
      <c r="R532" s="1449"/>
      <c r="S532" s="1112"/>
      <c r="T532" s="1106" t="s">
        <v>65</v>
      </c>
      <c r="U532" s="1449"/>
      <c r="V532" s="1112"/>
      <c r="W532" s="1088"/>
      <c r="X532" s="1109"/>
      <c r="Y532" s="1112"/>
      <c r="Z532" s="1112"/>
      <c r="AA532" s="8"/>
      <c r="AB532" s="8"/>
    </row>
    <row r="533" spans="1:24" ht="14.25">
      <c r="A533" s="1393" t="s">
        <v>1385</v>
      </c>
      <c r="B533" s="1080" t="s">
        <v>51</v>
      </c>
      <c r="C533" s="1449"/>
      <c r="E533" s="1088"/>
      <c r="F533" s="1109"/>
      <c r="H533" s="1083" t="s">
        <v>52</v>
      </c>
      <c r="I533" s="1471"/>
      <c r="J533" s="1827"/>
      <c r="K533" s="1096" t="s">
        <v>65</v>
      </c>
      <c r="L533" s="1449"/>
      <c r="N533" s="1080" t="s">
        <v>47</v>
      </c>
      <c r="O533" s="1449"/>
      <c r="Q533" s="1083" t="s">
        <v>52</v>
      </c>
      <c r="R533" s="1449"/>
      <c r="T533" s="1107" t="s">
        <v>52</v>
      </c>
      <c r="U533" s="1449"/>
      <c r="W533" s="1083" t="s">
        <v>67</v>
      </c>
      <c r="X533" s="1449"/>
    </row>
    <row r="534" spans="1:24" ht="14.25">
      <c r="A534" s="1393" t="s">
        <v>1388</v>
      </c>
      <c r="B534" s="1083" t="s">
        <v>52</v>
      </c>
      <c r="C534" s="1449"/>
      <c r="E534" s="1083" t="s">
        <v>52</v>
      </c>
      <c r="F534" s="1449"/>
      <c r="H534" s="1083" t="s">
        <v>53</v>
      </c>
      <c r="I534" s="1471"/>
      <c r="J534" s="1827"/>
      <c r="K534" s="1097" t="s">
        <v>52</v>
      </c>
      <c r="L534" s="1449"/>
      <c r="N534" s="1083" t="s">
        <v>52</v>
      </c>
      <c r="O534" s="1449"/>
      <c r="Q534" s="1083" t="s">
        <v>53</v>
      </c>
      <c r="R534" s="1449"/>
      <c r="T534" s="1088"/>
      <c r="U534" s="1109"/>
      <c r="W534" s="1088"/>
      <c r="X534" s="1109"/>
    </row>
    <row r="535" spans="1:24" ht="14.25">
      <c r="A535" s="1393" t="s">
        <v>1389</v>
      </c>
      <c r="B535" s="1083" t="s">
        <v>53</v>
      </c>
      <c r="C535" s="1449"/>
      <c r="E535" s="1083" t="s">
        <v>53</v>
      </c>
      <c r="F535" s="1449"/>
      <c r="H535" s="1084" t="s">
        <v>1377</v>
      </c>
      <c r="I535" s="1471"/>
      <c r="J535" s="1827"/>
      <c r="K535" s="1098" t="s">
        <v>1376</v>
      </c>
      <c r="L535" s="1449"/>
      <c r="N535" s="1083" t="s">
        <v>53</v>
      </c>
      <c r="O535" s="1449"/>
      <c r="Q535" s="1084" t="s">
        <v>1376</v>
      </c>
      <c r="R535" s="1449"/>
      <c r="T535" s="1088"/>
      <c r="U535" s="1109"/>
      <c r="W535" s="1088"/>
      <c r="X535" s="1109"/>
    </row>
    <row r="536" spans="1:26" s="6" customFormat="1" ht="14.25">
      <c r="A536" s="1393"/>
      <c r="B536" s="1084" t="s">
        <v>1376</v>
      </c>
      <c r="C536" s="1449"/>
      <c r="D536" s="1116"/>
      <c r="E536" s="1084" t="s">
        <v>1345</v>
      </c>
      <c r="F536" s="1449"/>
      <c r="G536" s="1116"/>
      <c r="H536" s="1090" t="s">
        <v>55</v>
      </c>
      <c r="I536" s="1471"/>
      <c r="J536" s="1826"/>
      <c r="K536" s="1099" t="s">
        <v>55</v>
      </c>
      <c r="L536" s="1449"/>
      <c r="M536" s="1116"/>
      <c r="N536" s="1084" t="s">
        <v>1376</v>
      </c>
      <c r="O536" s="1449"/>
      <c r="P536" s="1116"/>
      <c r="Q536" s="1090" t="s">
        <v>55</v>
      </c>
      <c r="R536" s="1449"/>
      <c r="S536" s="1116"/>
      <c r="T536" s="1088"/>
      <c r="U536" s="1109"/>
      <c r="V536" s="1116"/>
      <c r="W536" s="1090" t="s">
        <v>55</v>
      </c>
      <c r="X536" s="1449"/>
      <c r="Y536" s="1116"/>
      <c r="Z536" s="1116"/>
    </row>
    <row r="537" spans="1:24" ht="14.25">
      <c r="A537" s="1393"/>
      <c r="B537" s="1085" t="s">
        <v>55</v>
      </c>
      <c r="C537" s="1449"/>
      <c r="E537" s="1088"/>
      <c r="F537" s="1109"/>
      <c r="H537" s="1091" t="s">
        <v>1379</v>
      </c>
      <c r="I537" s="1471"/>
      <c r="J537" s="1827"/>
      <c r="K537" s="1099" t="s">
        <v>73</v>
      </c>
      <c r="L537" s="1449"/>
      <c r="N537" s="1090" t="s">
        <v>55</v>
      </c>
      <c r="O537" s="1449"/>
      <c r="Q537" s="1091" t="s">
        <v>1379</v>
      </c>
      <c r="R537" s="1449"/>
      <c r="T537" s="1088"/>
      <c r="U537" s="1109"/>
      <c r="W537" s="1088"/>
      <c r="X537" s="1109"/>
    </row>
    <row r="538" spans="1:26" s="6" customFormat="1" ht="14.25">
      <c r="A538" s="1393"/>
      <c r="B538" s="1091" t="s">
        <v>1393</v>
      </c>
      <c r="C538" s="1449"/>
      <c r="D538" s="1116"/>
      <c r="E538" s="1088"/>
      <c r="F538" s="1109"/>
      <c r="G538" s="1116"/>
      <c r="H538" s="1091" t="s">
        <v>1393</v>
      </c>
      <c r="I538" s="1471"/>
      <c r="J538" s="1826"/>
      <c r="K538" s="1091" t="s">
        <v>1393</v>
      </c>
      <c r="L538" s="1449"/>
      <c r="M538" s="1116"/>
      <c r="N538" s="1091" t="s">
        <v>1393</v>
      </c>
      <c r="O538" s="1449"/>
      <c r="P538" s="1116"/>
      <c r="Q538" s="1091" t="s">
        <v>1393</v>
      </c>
      <c r="R538" s="1449"/>
      <c r="S538" s="1116"/>
      <c r="T538" s="1088"/>
      <c r="U538" s="1109"/>
      <c r="V538" s="1116"/>
      <c r="W538" s="1088"/>
      <c r="X538" s="1109"/>
      <c r="Y538" s="1116"/>
      <c r="Z538" s="1116"/>
    </row>
    <row r="539" spans="1:24" ht="15">
      <c r="A539" s="1938" t="s">
        <v>68</v>
      </c>
      <c r="B539" s="1119">
        <f>Germany!AH21+Germany!AI21</f>
        <v>0</v>
      </c>
      <c r="C539" s="1450"/>
      <c r="E539" s="1119">
        <f>Italy!Y21+Italy!Z21</f>
        <v>0</v>
      </c>
      <c r="F539" s="1450"/>
      <c r="H539" s="1119">
        <f>Japan!AT25+Japan!AU25</f>
        <v>0</v>
      </c>
      <c r="I539" s="1472"/>
      <c r="J539" s="1827"/>
      <c r="K539" s="1120" t="s">
        <v>68</v>
      </c>
      <c r="L539" s="1449"/>
      <c r="N539" s="1119">
        <f>Britain!AK25+Britain!AL25</f>
        <v>0</v>
      </c>
      <c r="O539" s="1450"/>
      <c r="Q539" s="1119">
        <f>USANavy!W21+USANavy!X21+USANavy!AK21+USANavy!AL21</f>
        <v>0</v>
      </c>
      <c r="R539" s="1450"/>
      <c r="T539" s="1122" t="s">
        <v>68</v>
      </c>
      <c r="U539" s="1449"/>
      <c r="W539" s="1121"/>
      <c r="X539" s="1109"/>
    </row>
    <row r="540" spans="1:24" ht="20.25">
      <c r="A540" s="1933" t="s">
        <v>1369</v>
      </c>
      <c r="B540" s="1934">
        <f>C526*3+C527*2+C528*1+C529*3+C530*10+C531*8+C533*4+C534*3+C535+C536*3+C537*2+C532*6+C538*5+B539*3</f>
        <v>0</v>
      </c>
      <c r="C540" s="1451"/>
      <c r="E540" s="1934">
        <f>F526*3+F527*2+F528*1+F529*3+F531*4+F534*3+F535+F536*3+E539*3</f>
        <v>0</v>
      </c>
      <c r="F540" s="1450"/>
      <c r="H540" s="1934">
        <f>I526*3+I527*2+I528+I529*3+I530*6+I531*4+I532*2+I533*3+I534+I535*3+I536*2+I537*10+I538*5+H539*3</f>
        <v>0</v>
      </c>
      <c r="I540" s="1472"/>
      <c r="J540" s="1886"/>
      <c r="K540" s="1934">
        <f>L526*3+L527*2+L528+L530*3+L531*10+L532*8+L533*6+L534*3+L529+L535*3+L536*2+L538*5+L539*3</f>
        <v>0</v>
      </c>
      <c r="L540" s="1450"/>
      <c r="N540" s="1934">
        <f>O528*3+O529*2+O530*1+O531*3+O532*8+O533*4+O534*3+O535+O536*3+O537*2+O538*5+N539*3-R531*3-R530</f>
        <v>0</v>
      </c>
      <c r="O540" s="1450"/>
      <c r="Q540" s="1934">
        <f>R526*3+R527*2+R528+R529*3+R530+R531*3+R532*10+R533*3+R534+R535*3+R536*2+R537*10+R538*5+Q539*3</f>
        <v>0</v>
      </c>
      <c r="R540" s="1450"/>
      <c r="T540" s="1932">
        <f>U526*2+U527+U528+U532*6+U533*3+U539*3</f>
        <v>0</v>
      </c>
      <c r="U540" s="1450"/>
      <c r="W540" s="1934">
        <f>X526*2+X527+X528+X533*3+X536*2</f>
        <v>0</v>
      </c>
      <c r="X540" s="1450"/>
    </row>
    <row r="541" spans="1:24" ht="12.75">
      <c r="A541" s="1391"/>
      <c r="B541" s="1857">
        <f>IF(B540&gt;B525,"UCL Error","")</f>
      </c>
      <c r="C541" s="1447"/>
      <c r="E541" s="1857">
        <f>IF(E540&gt;E525,"UCL Error","")</f>
      </c>
      <c r="F541" s="1447"/>
      <c r="H541" s="1857">
        <f>IF(H540&gt;H525,"UCL Error","")</f>
      </c>
      <c r="I541" s="1447"/>
      <c r="J541" s="1827"/>
      <c r="K541" s="1857">
        <f>IF(K540&gt;K525,"UCL Error","")</f>
      </c>
      <c r="L541" s="1447"/>
      <c r="N541" s="1857">
        <f>IF(N540&gt;N525,"UCL Error","")</f>
      </c>
      <c r="O541" s="1447"/>
      <c r="Q541" s="1857">
        <f>IF(Q540&gt;Q525,"UCL Error","")</f>
      </c>
      <c r="R541" s="1447"/>
      <c r="T541" s="1857">
        <f>IF(T540&gt;T525,"UCL Error","")</f>
      </c>
      <c r="U541" s="1447"/>
      <c r="W541" s="1857">
        <f>IF(W540&gt;W525,"UCL Error","")</f>
      </c>
      <c r="X541" s="1447"/>
    </row>
    <row r="542" spans="1:24" ht="15.75">
      <c r="A542" s="1394" t="s">
        <v>1390</v>
      </c>
      <c r="B542" s="1414">
        <f>B540+C521+C522+C520+C523</f>
        <v>0</v>
      </c>
      <c r="C542" s="1447"/>
      <c r="E542" s="1414">
        <f>E540+F521+F522+F520+F523</f>
        <v>0</v>
      </c>
      <c r="F542" s="1447"/>
      <c r="H542" s="1414">
        <f>H540+I521+I522+I520+I523</f>
        <v>0</v>
      </c>
      <c r="I542" s="1447"/>
      <c r="J542" s="1828"/>
      <c r="K542" s="1414">
        <f>K540+L521+L522+L520+L523</f>
        <v>0</v>
      </c>
      <c r="L542" s="1447"/>
      <c r="N542" s="1414">
        <f>N540+O521+O522+O520+O523</f>
        <v>0</v>
      </c>
      <c r="O542" s="1447"/>
      <c r="Q542" s="1414">
        <f>Q540+R521+R522+R520+R523</f>
        <v>0</v>
      </c>
      <c r="R542" s="1447"/>
      <c r="T542" s="1414">
        <f>T540+U521+U522+U520+U523</f>
        <v>0</v>
      </c>
      <c r="U542" s="1447"/>
      <c r="W542" s="1414">
        <f>W540+X521+X522+X520+X523</f>
        <v>0</v>
      </c>
      <c r="X542" s="1447"/>
    </row>
    <row r="543" spans="1:24" ht="13.5" thickBot="1">
      <c r="A543" s="1395" t="s">
        <v>35</v>
      </c>
      <c r="B543" s="1395" t="s">
        <v>55</v>
      </c>
      <c r="C543" s="1445"/>
      <c r="E543" s="1395" t="s">
        <v>55</v>
      </c>
      <c r="F543" s="1445"/>
      <c r="H543" s="1395" t="s">
        <v>55</v>
      </c>
      <c r="I543" s="1468"/>
      <c r="J543" s="1827"/>
      <c r="K543" s="1395" t="s">
        <v>55</v>
      </c>
      <c r="L543" s="1445"/>
      <c r="N543" s="1395" t="s">
        <v>55</v>
      </c>
      <c r="O543" s="1445"/>
      <c r="Q543" s="1395" t="s">
        <v>55</v>
      </c>
      <c r="R543" s="1445"/>
      <c r="T543" s="1881"/>
      <c r="U543" s="1882"/>
      <c r="W543" s="1878"/>
      <c r="X543" s="1879"/>
    </row>
    <row r="544" spans="1:24" ht="19.5" thickBot="1" thickTop="1">
      <c r="A544" s="1384" t="s">
        <v>1396</v>
      </c>
      <c r="B544" s="1408">
        <f>B515+C517+C518-B542-C543-C519</f>
        <v>43</v>
      </c>
      <c r="C544" s="1441"/>
      <c r="D544" s="1128"/>
      <c r="E544" s="1417">
        <f>E515+F517+F518-E542-F543-F519</f>
        <v>43</v>
      </c>
      <c r="F544" s="1461"/>
      <c r="G544" s="1128"/>
      <c r="H544" s="1419">
        <f>H515+I517+I518-H542-I543-I519</f>
        <v>43</v>
      </c>
      <c r="I544" s="1465"/>
      <c r="J544" s="1824"/>
      <c r="K544" s="1422">
        <f>K515+L517+L518-K542-L543-L519</f>
        <v>43</v>
      </c>
      <c r="L544" s="1477"/>
      <c r="M544" s="1128"/>
      <c r="N544" s="1902">
        <f>N515+O517+O518-O519-O524-O526-O527-N542-O543</f>
        <v>43</v>
      </c>
      <c r="O544" s="1483"/>
      <c r="P544" s="1128"/>
      <c r="Q544" s="1433">
        <f>Q515+R517+R518-Q542-R543-R519</f>
        <v>43</v>
      </c>
      <c r="R544" s="1487"/>
      <c r="S544" s="1127"/>
      <c r="T544" s="1438">
        <f>T515+U517+U518-T542-U543-U519</f>
        <v>43</v>
      </c>
      <c r="U544" s="1492"/>
      <c r="V544" s="1129"/>
      <c r="W544" s="1435">
        <f>W515+X517+X518-W542-X543-X519</f>
        <v>43</v>
      </c>
      <c r="X544" s="1490"/>
    </row>
    <row r="545" spans="1:24" s="1142" customFormat="1" ht="30">
      <c r="A545" s="1910" t="s">
        <v>1402</v>
      </c>
      <c r="B545" s="1588"/>
      <c r="C545" s="1452"/>
      <c r="E545" s="1589"/>
      <c r="F545" s="1452"/>
      <c r="H545" s="1588"/>
      <c r="I545" s="1473"/>
      <c r="J545" s="1891"/>
      <c r="K545" s="1590"/>
      <c r="L545" s="1478"/>
      <c r="N545" s="1591"/>
      <c r="O545" s="1478"/>
      <c r="Q545" s="1591"/>
      <c r="R545" s="1478"/>
      <c r="T545" s="1591"/>
      <c r="U545" s="1478"/>
      <c r="X545" s="1478"/>
    </row>
    <row r="546" spans="1:24" s="1139" customFormat="1" ht="45.75" thickBot="1">
      <c r="A546" s="1396"/>
      <c r="B546" s="1138"/>
      <c r="C546" s="1453"/>
      <c r="E546" s="1138"/>
      <c r="F546" s="1453"/>
      <c r="H546" s="1138"/>
      <c r="I546" s="1474"/>
      <c r="J546" s="1151"/>
      <c r="K546" s="1423" t="s">
        <v>1439</v>
      </c>
      <c r="L546" s="1479"/>
      <c r="O546" s="1484"/>
      <c r="R546" s="1484"/>
      <c r="U546" s="1484"/>
      <c r="X546" s="1484"/>
    </row>
    <row r="547" spans="1:24" ht="19.5" thickBot="1" thickTop="1">
      <c r="A547" s="1397" t="s">
        <v>1440</v>
      </c>
      <c r="B547" s="1408">
        <f>B544</f>
        <v>43</v>
      </c>
      <c r="C547" s="1441"/>
      <c r="D547" s="1128"/>
      <c r="E547" s="1417">
        <f>E544</f>
        <v>43</v>
      </c>
      <c r="F547" s="1461"/>
      <c r="G547" s="1128"/>
      <c r="H547" s="1419">
        <f>H544</f>
        <v>43</v>
      </c>
      <c r="I547" s="1465"/>
      <c r="J547" s="1824"/>
      <c r="K547" s="1422">
        <f>K544</f>
        <v>43</v>
      </c>
      <c r="L547" s="1477"/>
      <c r="M547" s="1128"/>
      <c r="N547" s="1429">
        <f>N544</f>
        <v>43</v>
      </c>
      <c r="O547" s="1483"/>
      <c r="P547" s="1128"/>
      <c r="Q547" s="1433">
        <f>Q544</f>
        <v>43</v>
      </c>
      <c r="R547" s="1487"/>
      <c r="S547" s="1127"/>
      <c r="T547" s="1438">
        <f>T544</f>
        <v>43</v>
      </c>
      <c r="U547" s="1492"/>
      <c r="V547" s="1129"/>
      <c r="W547" s="1435">
        <f>W544</f>
        <v>43</v>
      </c>
      <c r="X547" s="1490"/>
    </row>
    <row r="548" spans="1:24" ht="14.25">
      <c r="A548" s="1385" t="s">
        <v>1354</v>
      </c>
      <c r="B548" s="1133">
        <f>B516+C517</f>
        <v>150</v>
      </c>
      <c r="C548" s="1442"/>
      <c r="D548" s="1132"/>
      <c r="E548" s="1086">
        <f>E516+F517</f>
        <v>50</v>
      </c>
      <c r="F548" s="1462"/>
      <c r="G548" s="1112"/>
      <c r="H548" s="1123">
        <f>H516+I517</f>
        <v>70</v>
      </c>
      <c r="I548" s="1466"/>
      <c r="J548" s="1825"/>
      <c r="K548" s="1124">
        <f>K516+L517</f>
        <v>90</v>
      </c>
      <c r="L548" s="1462"/>
      <c r="M548" s="1112"/>
      <c r="N548" s="1125">
        <f>N516+O517</f>
        <v>120</v>
      </c>
      <c r="O548" s="1494"/>
      <c r="P548" s="1112"/>
      <c r="Q548" s="1126">
        <f>Q516+R517</f>
        <v>100</v>
      </c>
      <c r="R548" s="1462"/>
      <c r="S548" s="1112"/>
      <c r="T548" s="1134">
        <f>T516+U517</f>
        <v>60</v>
      </c>
      <c r="U548" s="1493"/>
      <c r="V548" s="1130"/>
      <c r="W548" s="1131">
        <f>W516+X517</f>
        <v>20</v>
      </c>
      <c r="X548" s="1450"/>
    </row>
    <row r="549" spans="1:24" ht="12.75">
      <c r="A549" s="1386" t="s">
        <v>32</v>
      </c>
      <c r="B549" s="1409" t="s">
        <v>1397</v>
      </c>
      <c r="C549" s="1443"/>
      <c r="D549" s="1132"/>
      <c r="E549" s="1409" t="s">
        <v>1397</v>
      </c>
      <c r="F549" s="1463"/>
      <c r="G549" s="1112"/>
      <c r="H549" s="1409" t="s">
        <v>1397</v>
      </c>
      <c r="I549" s="1467"/>
      <c r="J549" s="1825"/>
      <c r="K549" s="1409" t="s">
        <v>1397</v>
      </c>
      <c r="L549" s="1463"/>
      <c r="M549" s="1112"/>
      <c r="N549" s="1409" t="s">
        <v>1397</v>
      </c>
      <c r="O549" s="1463"/>
      <c r="P549" s="1112"/>
      <c r="Q549" s="1409" t="s">
        <v>1397</v>
      </c>
      <c r="R549" s="1463"/>
      <c r="S549" s="1112"/>
      <c r="T549" s="1409" t="s">
        <v>1397</v>
      </c>
      <c r="U549" s="1463"/>
      <c r="V549" s="1112"/>
      <c r="W549" s="1409" t="s">
        <v>1397</v>
      </c>
      <c r="X549" s="1463"/>
    </row>
    <row r="550" spans="1:24" ht="12.75">
      <c r="A550" s="1387" t="s">
        <v>33</v>
      </c>
      <c r="B550" s="1410" t="s">
        <v>1398</v>
      </c>
      <c r="C550" s="1444"/>
      <c r="D550" s="1112"/>
      <c r="E550" s="1410" t="s">
        <v>1398</v>
      </c>
      <c r="F550" s="1463"/>
      <c r="G550" s="1112"/>
      <c r="H550" s="1410" t="s">
        <v>1398</v>
      </c>
      <c r="I550" s="1467"/>
      <c r="J550" s="1825"/>
      <c r="K550" s="1410" t="s">
        <v>1398</v>
      </c>
      <c r="L550" s="1463"/>
      <c r="M550" s="1112"/>
      <c r="N550" s="1410" t="s">
        <v>1398</v>
      </c>
      <c r="O550" s="1463"/>
      <c r="P550" s="1112"/>
      <c r="Q550" s="1410" t="s">
        <v>1398</v>
      </c>
      <c r="R550" s="1463"/>
      <c r="S550" s="1112"/>
      <c r="T550" s="1410" t="s">
        <v>1398</v>
      </c>
      <c r="U550" s="1463"/>
      <c r="V550" s="1112"/>
      <c r="W550" s="1410" t="s">
        <v>1398</v>
      </c>
      <c r="X550" s="1463"/>
    </row>
    <row r="551" spans="1:24" ht="12.75">
      <c r="A551" s="1388" t="s">
        <v>37</v>
      </c>
      <c r="B551" s="1411" t="s">
        <v>37</v>
      </c>
      <c r="C551" s="1445"/>
      <c r="D551" s="1117"/>
      <c r="E551" s="1411" t="s">
        <v>37</v>
      </c>
      <c r="F551" s="1445"/>
      <c r="G551" s="1117"/>
      <c r="H551" s="1411" t="s">
        <v>37</v>
      </c>
      <c r="I551" s="1468"/>
      <c r="J551" s="1826"/>
      <c r="K551" s="1411" t="s">
        <v>37</v>
      </c>
      <c r="L551" s="1445"/>
      <c r="M551" s="1117"/>
      <c r="N551" s="1411" t="s">
        <v>1400</v>
      </c>
      <c r="O551" s="1445"/>
      <c r="P551" s="1117"/>
      <c r="Q551" s="1411" t="s">
        <v>37</v>
      </c>
      <c r="R551" s="1445"/>
      <c r="S551" s="1117"/>
      <c r="T551" s="1411" t="s">
        <v>37</v>
      </c>
      <c r="U551" s="1445"/>
      <c r="V551" s="1117"/>
      <c r="W551" s="1411" t="s">
        <v>37</v>
      </c>
      <c r="X551" s="1445"/>
    </row>
    <row r="552" spans="1:24" ht="12.75">
      <c r="A552" s="1389" t="s">
        <v>34</v>
      </c>
      <c r="B552" s="1412" t="s">
        <v>434</v>
      </c>
      <c r="C552" s="1445"/>
      <c r="D552" s="1112"/>
      <c r="E552" s="1412" t="s">
        <v>434</v>
      </c>
      <c r="F552" s="1445"/>
      <c r="G552" s="1112"/>
      <c r="H552" s="1412" t="s">
        <v>434</v>
      </c>
      <c r="I552" s="1468"/>
      <c r="J552" s="1825"/>
      <c r="K552" s="1412" t="s">
        <v>434</v>
      </c>
      <c r="L552" s="1445"/>
      <c r="M552" s="1112"/>
      <c r="N552" s="1412" t="s">
        <v>434</v>
      </c>
      <c r="O552" s="1445"/>
      <c r="P552" s="1112"/>
      <c r="Q552" s="1412" t="s">
        <v>434</v>
      </c>
      <c r="R552" s="1445"/>
      <c r="S552" s="1112"/>
      <c r="T552" s="1412" t="s">
        <v>434</v>
      </c>
      <c r="U552" s="1445"/>
      <c r="V552" s="1112"/>
      <c r="W552" s="1412" t="s">
        <v>434</v>
      </c>
      <c r="X552" s="1445"/>
    </row>
    <row r="553" spans="1:24" ht="12.75">
      <c r="A553" s="1390" t="s">
        <v>1370</v>
      </c>
      <c r="B553" s="1413" t="s">
        <v>200</v>
      </c>
      <c r="C553" s="1446"/>
      <c r="D553" s="1113"/>
      <c r="E553" s="1413" t="s">
        <v>200</v>
      </c>
      <c r="F553" s="1446"/>
      <c r="G553" s="1113"/>
      <c r="H553" s="1413" t="s">
        <v>200</v>
      </c>
      <c r="I553" s="1469"/>
      <c r="J553" s="1825"/>
      <c r="K553" s="1413" t="s">
        <v>200</v>
      </c>
      <c r="L553" s="1446"/>
      <c r="M553" s="1113"/>
      <c r="N553" s="1413" t="s">
        <v>200</v>
      </c>
      <c r="O553" s="1446"/>
      <c r="P553" s="1113"/>
      <c r="Q553" s="1413" t="s">
        <v>200</v>
      </c>
      <c r="R553" s="1446"/>
      <c r="S553" s="1113"/>
      <c r="T553" s="1413" t="s">
        <v>200</v>
      </c>
      <c r="U553" s="1446"/>
      <c r="V553" s="1113"/>
      <c r="W553" s="1413" t="s">
        <v>200</v>
      </c>
      <c r="X553" s="1446"/>
    </row>
    <row r="554" spans="1:24" ht="12.75">
      <c r="A554" s="1389" t="s">
        <v>1371</v>
      </c>
      <c r="B554" s="1412" t="s">
        <v>1399</v>
      </c>
      <c r="C554" s="1445"/>
      <c r="D554" s="1112"/>
      <c r="E554" s="1412" t="s">
        <v>1399</v>
      </c>
      <c r="F554" s="1445"/>
      <c r="G554" s="1112"/>
      <c r="H554" s="1412" t="s">
        <v>1399</v>
      </c>
      <c r="I554" s="1468"/>
      <c r="J554" s="1825"/>
      <c r="K554" s="1412" t="s">
        <v>1399</v>
      </c>
      <c r="L554" s="1445"/>
      <c r="M554" s="1112"/>
      <c r="N554" s="1412" t="s">
        <v>1399</v>
      </c>
      <c r="O554" s="1445"/>
      <c r="P554" s="1112"/>
      <c r="Q554" s="1412" t="s">
        <v>1399</v>
      </c>
      <c r="R554" s="1445"/>
      <c r="S554" s="1112"/>
      <c r="T554" s="1412" t="s">
        <v>1399</v>
      </c>
      <c r="U554" s="1445"/>
      <c r="V554" s="1112"/>
      <c r="W554" s="1412" t="s">
        <v>1399</v>
      </c>
      <c r="X554" s="1445"/>
    </row>
    <row r="555" spans="1:24" ht="12.75">
      <c r="A555" s="1390" t="s">
        <v>36</v>
      </c>
      <c r="B555" s="1390" t="s">
        <v>36</v>
      </c>
      <c r="C555" s="1445"/>
      <c r="E555" s="1390" t="s">
        <v>36</v>
      </c>
      <c r="F555" s="1445"/>
      <c r="H555" s="1390" t="s">
        <v>36</v>
      </c>
      <c r="I555" s="1468"/>
      <c r="J555" s="1827"/>
      <c r="K555" s="1390" t="s">
        <v>36</v>
      </c>
      <c r="L555" s="1445"/>
      <c r="N555" s="1390" t="s">
        <v>36</v>
      </c>
      <c r="O555" s="1445"/>
      <c r="Q555" s="1390" t="s">
        <v>36</v>
      </c>
      <c r="R555" s="1445"/>
      <c r="T555" s="1390" t="s">
        <v>36</v>
      </c>
      <c r="U555" s="1445"/>
      <c r="W555" s="1390" t="s">
        <v>36</v>
      </c>
      <c r="X555" s="1445"/>
    </row>
    <row r="556" spans="1:24" s="1115" customFormat="1" ht="13.5" thickBot="1">
      <c r="A556" s="1896" t="s">
        <v>1522</v>
      </c>
      <c r="B556" s="1896" t="s">
        <v>1522</v>
      </c>
      <c r="C556" s="1903"/>
      <c r="E556" s="1896" t="s">
        <v>1522</v>
      </c>
      <c r="F556" s="1903"/>
      <c r="H556" s="1896" t="s">
        <v>1522</v>
      </c>
      <c r="I556" s="1903"/>
      <c r="J556" s="1886"/>
      <c r="K556" s="1896" t="s">
        <v>1522</v>
      </c>
      <c r="L556" s="1903"/>
      <c r="N556" s="1896" t="s">
        <v>1522</v>
      </c>
      <c r="O556" s="1903"/>
      <c r="Q556" s="1391"/>
      <c r="R556" s="1447"/>
      <c r="T556" s="1391"/>
      <c r="U556" s="1447"/>
      <c r="W556" s="1391"/>
      <c r="X556" s="1447"/>
    </row>
    <row r="557" spans="1:28" s="1075" customFormat="1" ht="21.75" thickBot="1" thickTop="1">
      <c r="A557" s="1937" t="s">
        <v>1382</v>
      </c>
      <c r="B557" s="1925">
        <f>ROUNDDOWN((((B548+C549-IF(C555&gt;0,C555,0)-C551)/3)-C556)/IF(C557="yes",2,1),0)+IF(C555&lt;0,ROUNDDOWN(-C555/3,0),0)</f>
        <v>50</v>
      </c>
      <c r="C557" s="1898" t="s">
        <v>1525</v>
      </c>
      <c r="D557" s="1128"/>
      <c r="E557" s="1926">
        <f>ROUNDDOWN((((E548+F549-IF(F555&gt;0,F555,0)-F551)/3)-F556)/IF(F557="yes",2,1),0)+IF(F555&lt;0,ROUNDDOWN(-F555/3,0),0)</f>
        <v>16</v>
      </c>
      <c r="F557" s="1898" t="s">
        <v>1525</v>
      </c>
      <c r="G557" s="1128"/>
      <c r="H557" s="1925">
        <f>ROUNDDOWN((((H548+I549-IF(I555&gt;0,I555,0)-I551)/3)-I556)/IF(I557="yes",2,1),0)+IF(I555&lt;0,ROUNDDOWN(-I555/3,0),0)</f>
        <v>23</v>
      </c>
      <c r="I557" s="1898" t="s">
        <v>1525</v>
      </c>
      <c r="J557" s="1824"/>
      <c r="K557" s="1927">
        <f>ROUNDDOWN((((K548+L549-IF(L555&gt;0,L555,0)-L551)/3)-L556)/IF(L557="yes",2,1),0)+IF(L555&lt;0,ROUNDDOWN(-L555/3,0),0)</f>
        <v>30</v>
      </c>
      <c r="L557" s="1898" t="s">
        <v>1525</v>
      </c>
      <c r="M557" s="1128"/>
      <c r="N557" s="1928">
        <f>ROUNDDOWN((((N548+O549-IF(O555&gt;0,O555,0)-O551-40-O548)/3)-O556)/IF(O557="yes",2,1)+(40+O548)/3-O558/3-(O559/3)+IF(O555&lt;0,(-O555/3),0),0)</f>
        <v>40</v>
      </c>
      <c r="O557" s="1898" t="s">
        <v>1525</v>
      </c>
      <c r="P557" s="1128"/>
      <c r="Q557" s="1929">
        <f>ROUNDDOWN((Q548+R549-R555-R551)/3,0)/IF(R557="yes",2,1)</f>
        <v>33</v>
      </c>
      <c r="R557" s="1898" t="s">
        <v>1525</v>
      </c>
      <c r="S557" s="1127"/>
      <c r="T557" s="1930">
        <f>ROUNDDOWN((T548+U549-U555-U551)/3,0)/IF(U557="yes",2,1)</f>
        <v>20</v>
      </c>
      <c r="U557" s="1898" t="s">
        <v>1525</v>
      </c>
      <c r="V557" s="1129"/>
      <c r="W557" s="1931">
        <f>ROUNDDOWN((W548+X549-X555-X551)/3,0)</f>
        <v>6</v>
      </c>
      <c r="X557" s="1856"/>
      <c r="Y557" s="1114"/>
      <c r="Z557" s="1114"/>
      <c r="AA557" s="1076"/>
      <c r="AB557" s="1076"/>
    </row>
    <row r="558" spans="1:28" s="288" customFormat="1" ht="15" thickBot="1">
      <c r="A558" s="1392"/>
      <c r="B558" s="1077" t="s">
        <v>40</v>
      </c>
      <c r="C558" s="1448"/>
      <c r="D558" s="1111"/>
      <c r="E558" s="1077" t="s">
        <v>40</v>
      </c>
      <c r="F558" s="1448"/>
      <c r="G558" s="1111"/>
      <c r="H558" s="1089" t="s">
        <v>889</v>
      </c>
      <c r="I558" s="1470"/>
      <c r="J558" s="1825"/>
      <c r="K558" s="1092" t="s">
        <v>60</v>
      </c>
      <c r="L558" s="1448"/>
      <c r="M558" s="1895"/>
      <c r="N558" s="1430" t="s">
        <v>1523</v>
      </c>
      <c r="O558" s="1897"/>
      <c r="P558" s="1894"/>
      <c r="Q558" s="1077" t="s">
        <v>59</v>
      </c>
      <c r="R558" s="1448"/>
      <c r="S558" s="1111"/>
      <c r="T558" s="1104" t="s">
        <v>41</v>
      </c>
      <c r="U558" s="1448"/>
      <c r="V558" s="1111"/>
      <c r="W558" s="1089" t="s">
        <v>62</v>
      </c>
      <c r="X558" s="1448"/>
      <c r="Y558" s="1111"/>
      <c r="Z558" s="1111"/>
      <c r="AA558" s="1071"/>
      <c r="AB558" s="1071"/>
    </row>
    <row r="559" spans="1:28" s="6" customFormat="1" ht="15" thickBot="1">
      <c r="A559" s="1393"/>
      <c r="B559" s="1078" t="s">
        <v>1342</v>
      </c>
      <c r="C559" s="1449"/>
      <c r="D559" s="1112"/>
      <c r="E559" s="1087" t="s">
        <v>41</v>
      </c>
      <c r="F559" s="1449"/>
      <c r="G559" s="1112"/>
      <c r="H559" s="1078" t="s">
        <v>62</v>
      </c>
      <c r="I559" s="1471"/>
      <c r="J559" s="1825"/>
      <c r="K559" s="1093" t="s">
        <v>61</v>
      </c>
      <c r="L559" s="1449"/>
      <c r="M559" s="1130"/>
      <c r="N559" s="1914" t="s">
        <v>1524</v>
      </c>
      <c r="O559" s="1897"/>
      <c r="P559" s="1132"/>
      <c r="Q559" s="1087" t="s">
        <v>62</v>
      </c>
      <c r="R559" s="1449"/>
      <c r="S559" s="1112"/>
      <c r="T559" s="1105" t="s">
        <v>42</v>
      </c>
      <c r="U559" s="1449"/>
      <c r="V559" s="1112"/>
      <c r="W559" s="1078" t="s">
        <v>891</v>
      </c>
      <c r="X559" s="1449"/>
      <c r="Y559" s="1112"/>
      <c r="Z559" s="1112"/>
      <c r="AA559" s="8"/>
      <c r="AB559" s="8"/>
    </row>
    <row r="560" spans="1:28" s="6" customFormat="1" ht="14.25">
      <c r="A560" s="1393" t="s">
        <v>1383</v>
      </c>
      <c r="B560" s="1078" t="s">
        <v>1374</v>
      </c>
      <c r="C560" s="1449"/>
      <c r="D560" s="1112"/>
      <c r="E560" s="1078" t="s">
        <v>1374</v>
      </c>
      <c r="F560" s="1449"/>
      <c r="G560" s="1112"/>
      <c r="H560" s="1078" t="s">
        <v>891</v>
      </c>
      <c r="I560" s="1471"/>
      <c r="J560" s="1825"/>
      <c r="K560" s="1093" t="s">
        <v>64</v>
      </c>
      <c r="L560" s="1449"/>
      <c r="M560" s="1112"/>
      <c r="N560" s="1077" t="s">
        <v>59</v>
      </c>
      <c r="O560" s="1448"/>
      <c r="P560" s="1112"/>
      <c r="Q560" s="1087" t="s">
        <v>63</v>
      </c>
      <c r="R560" s="1449"/>
      <c r="S560" s="1112"/>
      <c r="T560" s="1105" t="s">
        <v>43</v>
      </c>
      <c r="U560" s="1449"/>
      <c r="V560" s="1112"/>
      <c r="W560" s="1078" t="s">
        <v>1378</v>
      </c>
      <c r="X560" s="1449"/>
      <c r="Y560" s="1112"/>
      <c r="Z560" s="1112"/>
      <c r="AA560" s="8"/>
      <c r="AB560" s="8"/>
    </row>
    <row r="561" spans="1:28" s="6" customFormat="1" ht="14.25">
      <c r="A561" s="1393" t="s">
        <v>1384</v>
      </c>
      <c r="B561" s="1079" t="s">
        <v>1375</v>
      </c>
      <c r="C561" s="1449"/>
      <c r="D561" s="1112"/>
      <c r="E561" s="1079" t="s">
        <v>1375</v>
      </c>
      <c r="F561" s="1449"/>
      <c r="G561" s="1112"/>
      <c r="H561" s="1079" t="s">
        <v>1375</v>
      </c>
      <c r="I561" s="1471"/>
      <c r="J561" s="1825"/>
      <c r="K561" s="1094" t="s">
        <v>1380</v>
      </c>
      <c r="L561" s="1449"/>
      <c r="M561" s="1112"/>
      <c r="N561" s="1087" t="s">
        <v>61</v>
      </c>
      <c r="O561" s="1449"/>
      <c r="P561" s="1112"/>
      <c r="Q561" s="1100" t="s">
        <v>1375</v>
      </c>
      <c r="R561" s="1449"/>
      <c r="S561" s="1112"/>
      <c r="T561" s="1088"/>
      <c r="U561" s="1109"/>
      <c r="V561" s="1112"/>
      <c r="W561" s="1088"/>
      <c r="X561" s="1109"/>
      <c r="Y561" s="1112"/>
      <c r="Z561" s="1112"/>
      <c r="AA561" s="8"/>
      <c r="AB561" s="8"/>
    </row>
    <row r="562" spans="1:28" s="6" customFormat="1" ht="14.25">
      <c r="A562" s="1393" t="s">
        <v>1385</v>
      </c>
      <c r="B562" s="1080" t="s">
        <v>44</v>
      </c>
      <c r="C562" s="1449"/>
      <c r="D562" s="1112"/>
      <c r="E562" s="1088"/>
      <c r="F562" s="1109"/>
      <c r="G562" s="1112"/>
      <c r="H562" s="1080" t="s">
        <v>50</v>
      </c>
      <c r="I562" s="1471"/>
      <c r="J562" s="1825"/>
      <c r="K562" s="1095" t="s">
        <v>1375</v>
      </c>
      <c r="L562" s="1449"/>
      <c r="M562" s="1112"/>
      <c r="N562" s="1087" t="s">
        <v>63</v>
      </c>
      <c r="O562" s="1449"/>
      <c r="P562" s="1112"/>
      <c r="Q562" s="1101" t="s">
        <v>1381</v>
      </c>
      <c r="R562" s="1488"/>
      <c r="S562" s="1112"/>
      <c r="T562" s="1088"/>
      <c r="U562" s="1109"/>
      <c r="V562" s="1112"/>
      <c r="W562" s="1088"/>
      <c r="X562" s="1109"/>
      <c r="Y562" s="1112"/>
      <c r="Z562" s="1112"/>
      <c r="AA562" s="8"/>
      <c r="AB562" s="8"/>
    </row>
    <row r="563" spans="1:28" s="6" customFormat="1" ht="14.25">
      <c r="A563" s="1393" t="s">
        <v>1386</v>
      </c>
      <c r="B563" s="1081" t="s">
        <v>46</v>
      </c>
      <c r="C563" s="1449"/>
      <c r="D563" s="1112"/>
      <c r="E563" s="1080" t="s">
        <v>47</v>
      </c>
      <c r="F563" s="1449"/>
      <c r="G563" s="1112"/>
      <c r="H563" s="1080" t="s">
        <v>48</v>
      </c>
      <c r="I563" s="1471"/>
      <c r="J563" s="1825"/>
      <c r="K563" s="1096" t="s">
        <v>69</v>
      </c>
      <c r="L563" s="1449"/>
      <c r="M563" s="1112"/>
      <c r="N563" s="1079" t="s">
        <v>1375</v>
      </c>
      <c r="O563" s="1449"/>
      <c r="P563" s="1112"/>
      <c r="Q563" s="1102" t="s">
        <v>1392</v>
      </c>
      <c r="R563" s="1488"/>
      <c r="S563" s="1112"/>
      <c r="T563" s="1088"/>
      <c r="U563" s="1109"/>
      <c r="V563" s="1112"/>
      <c r="W563" s="1088"/>
      <c r="X563" s="1109"/>
      <c r="Y563" s="1112"/>
      <c r="Z563" s="1112"/>
      <c r="AA563" s="8"/>
      <c r="AB563" s="8"/>
    </row>
    <row r="564" spans="1:28" s="6" customFormat="1" ht="14.25">
      <c r="A564" s="1393" t="s">
        <v>1387</v>
      </c>
      <c r="B564" s="1082" t="s">
        <v>49</v>
      </c>
      <c r="C564" s="1449"/>
      <c r="D564" s="1112"/>
      <c r="E564" s="1088"/>
      <c r="F564" s="1109"/>
      <c r="G564" s="1112"/>
      <c r="H564" s="1080" t="s">
        <v>45</v>
      </c>
      <c r="I564" s="1471"/>
      <c r="J564" s="1825"/>
      <c r="K564" s="1096" t="s">
        <v>66</v>
      </c>
      <c r="L564" s="1449"/>
      <c r="M564" s="1112"/>
      <c r="N564" s="1080" t="s">
        <v>66</v>
      </c>
      <c r="O564" s="1449"/>
      <c r="P564" s="1112"/>
      <c r="Q564" s="1103" t="s">
        <v>44</v>
      </c>
      <c r="R564" s="1449"/>
      <c r="S564" s="1112"/>
      <c r="T564" s="1106" t="s">
        <v>65</v>
      </c>
      <c r="U564" s="1449"/>
      <c r="V564" s="1112"/>
      <c r="W564" s="1088"/>
      <c r="X564" s="1109"/>
      <c r="Y564" s="1112"/>
      <c r="Z564" s="1112"/>
      <c r="AA564" s="8"/>
      <c r="AB564" s="8"/>
    </row>
    <row r="565" spans="1:24" ht="14.25">
      <c r="A565" s="1393" t="s">
        <v>1385</v>
      </c>
      <c r="B565" s="1080" t="s">
        <v>51</v>
      </c>
      <c r="C565" s="1449"/>
      <c r="E565" s="1088"/>
      <c r="F565" s="1109"/>
      <c r="H565" s="1083" t="s">
        <v>52</v>
      </c>
      <c r="I565" s="1471"/>
      <c r="J565" s="1827"/>
      <c r="K565" s="1096" t="s">
        <v>65</v>
      </c>
      <c r="L565" s="1449"/>
      <c r="N565" s="1080" t="s">
        <v>47</v>
      </c>
      <c r="O565" s="1449"/>
      <c r="Q565" s="1083" t="s">
        <v>52</v>
      </c>
      <c r="R565" s="1449"/>
      <c r="T565" s="1107" t="s">
        <v>52</v>
      </c>
      <c r="U565" s="1449"/>
      <c r="W565" s="1083" t="s">
        <v>67</v>
      </c>
      <c r="X565" s="1449"/>
    </row>
    <row r="566" spans="1:24" ht="14.25">
      <c r="A566" s="1393" t="s">
        <v>1388</v>
      </c>
      <c r="B566" s="1083" t="s">
        <v>52</v>
      </c>
      <c r="C566" s="1449"/>
      <c r="E566" s="1083" t="s">
        <v>52</v>
      </c>
      <c r="F566" s="1449"/>
      <c r="H566" s="1083" t="s">
        <v>53</v>
      </c>
      <c r="I566" s="1471"/>
      <c r="J566" s="1827"/>
      <c r="K566" s="1097" t="s">
        <v>52</v>
      </c>
      <c r="L566" s="1449"/>
      <c r="N566" s="1083" t="s">
        <v>52</v>
      </c>
      <c r="O566" s="1449"/>
      <c r="Q566" s="1083" t="s">
        <v>53</v>
      </c>
      <c r="R566" s="1449"/>
      <c r="T566" s="1088"/>
      <c r="U566" s="1109"/>
      <c r="W566" s="1088"/>
      <c r="X566" s="1109"/>
    </row>
    <row r="567" spans="1:24" ht="14.25">
      <c r="A567" s="1393" t="s">
        <v>1389</v>
      </c>
      <c r="B567" s="1083" t="s">
        <v>53</v>
      </c>
      <c r="C567" s="1449"/>
      <c r="E567" s="1083" t="s">
        <v>53</v>
      </c>
      <c r="F567" s="1449"/>
      <c r="H567" s="1084" t="s">
        <v>1377</v>
      </c>
      <c r="I567" s="1471"/>
      <c r="J567" s="1827"/>
      <c r="K567" s="1098" t="s">
        <v>1376</v>
      </c>
      <c r="L567" s="1449"/>
      <c r="N567" s="1083" t="s">
        <v>53</v>
      </c>
      <c r="O567" s="1449"/>
      <c r="Q567" s="1084" t="s">
        <v>1376</v>
      </c>
      <c r="R567" s="1449"/>
      <c r="T567" s="1088"/>
      <c r="U567" s="1109"/>
      <c r="W567" s="1088"/>
      <c r="X567" s="1109"/>
    </row>
    <row r="568" spans="1:26" s="6" customFormat="1" ht="14.25">
      <c r="A568" s="1393"/>
      <c r="B568" s="1084" t="s">
        <v>1376</v>
      </c>
      <c r="C568" s="1449"/>
      <c r="D568" s="1116"/>
      <c r="E568" s="1084" t="s">
        <v>1345</v>
      </c>
      <c r="F568" s="1449"/>
      <c r="G568" s="1116"/>
      <c r="H568" s="1090" t="s">
        <v>55</v>
      </c>
      <c r="I568" s="1471"/>
      <c r="J568" s="1826"/>
      <c r="K568" s="1099" t="s">
        <v>55</v>
      </c>
      <c r="L568" s="1449"/>
      <c r="M568" s="1116"/>
      <c r="N568" s="1084" t="s">
        <v>1376</v>
      </c>
      <c r="O568" s="1449"/>
      <c r="P568" s="1116"/>
      <c r="Q568" s="1090" t="s">
        <v>55</v>
      </c>
      <c r="R568" s="1449"/>
      <c r="S568" s="1116"/>
      <c r="T568" s="1088"/>
      <c r="U568" s="1109"/>
      <c r="V568" s="1116"/>
      <c r="W568" s="1090" t="s">
        <v>55</v>
      </c>
      <c r="X568" s="1449"/>
      <c r="Y568" s="1116"/>
      <c r="Z568" s="1116"/>
    </row>
    <row r="569" spans="1:24" ht="14.25">
      <c r="A569" s="1393"/>
      <c r="B569" s="1085" t="s">
        <v>55</v>
      </c>
      <c r="C569" s="1449"/>
      <c r="E569" s="1088"/>
      <c r="F569" s="1109"/>
      <c r="H569" s="1091" t="s">
        <v>1379</v>
      </c>
      <c r="I569" s="1471"/>
      <c r="J569" s="1827"/>
      <c r="K569" s="1099" t="s">
        <v>73</v>
      </c>
      <c r="L569" s="1449"/>
      <c r="N569" s="1090" t="s">
        <v>55</v>
      </c>
      <c r="O569" s="1449"/>
      <c r="Q569" s="1091" t="s">
        <v>1379</v>
      </c>
      <c r="R569" s="1449"/>
      <c r="T569" s="1088"/>
      <c r="U569" s="1109"/>
      <c r="W569" s="1088"/>
      <c r="X569" s="1109"/>
    </row>
    <row r="570" spans="1:26" s="6" customFormat="1" ht="14.25">
      <c r="A570" s="1393"/>
      <c r="B570" s="1091" t="s">
        <v>1393</v>
      </c>
      <c r="C570" s="1449"/>
      <c r="D570" s="1116"/>
      <c r="E570" s="1088"/>
      <c r="F570" s="1109"/>
      <c r="G570" s="1116"/>
      <c r="H570" s="1091" t="s">
        <v>1393</v>
      </c>
      <c r="I570" s="1471"/>
      <c r="J570" s="1826"/>
      <c r="K570" s="1091" t="s">
        <v>1393</v>
      </c>
      <c r="L570" s="1449"/>
      <c r="M570" s="1116"/>
      <c r="N570" s="1091" t="s">
        <v>1393</v>
      </c>
      <c r="O570" s="1449"/>
      <c r="P570" s="1116"/>
      <c r="Q570" s="1091" t="s">
        <v>1393</v>
      </c>
      <c r="R570" s="1449"/>
      <c r="S570" s="1116"/>
      <c r="T570" s="1088"/>
      <c r="U570" s="1109"/>
      <c r="V570" s="1116"/>
      <c r="W570" s="1088"/>
      <c r="X570" s="1109"/>
      <c r="Y570" s="1116"/>
      <c r="Z570" s="1116"/>
    </row>
    <row r="571" spans="1:24" ht="15">
      <c r="A571" s="1938" t="s">
        <v>68</v>
      </c>
      <c r="B571" s="1119">
        <f>Germany!AH22+Germany!AI22</f>
        <v>0</v>
      </c>
      <c r="C571" s="1450"/>
      <c r="E571" s="1119">
        <f>Italy!Y22+Italy!Z22</f>
        <v>0</v>
      </c>
      <c r="F571" s="1450"/>
      <c r="H571" s="1119">
        <f>Japan!AT26+Japan!AU26</f>
        <v>0</v>
      </c>
      <c r="I571" s="1472"/>
      <c r="J571" s="1827"/>
      <c r="K571" s="1120" t="s">
        <v>68</v>
      </c>
      <c r="L571" s="1449"/>
      <c r="N571" s="1119">
        <f>Britain!AK26+Britain!AL26</f>
        <v>0</v>
      </c>
      <c r="O571" s="1450"/>
      <c r="Q571" s="1119">
        <f>USANavy!W22+USANavy!X22+USANavy!AK22+USANavy!AL22</f>
        <v>0</v>
      </c>
      <c r="R571" s="1450"/>
      <c r="T571" s="1122" t="s">
        <v>68</v>
      </c>
      <c r="U571" s="1449"/>
      <c r="W571" s="1121"/>
      <c r="X571" s="1109"/>
    </row>
    <row r="572" spans="1:24" ht="20.25">
      <c r="A572" s="1933" t="s">
        <v>1369</v>
      </c>
      <c r="B572" s="1934">
        <f>C558*3+C559*2+C560*1+C561*3+C562*10+C563*8+C565*4+C566*3+C567+C568*3+C569*2+C564*6+C570*5+B571*3</f>
        <v>0</v>
      </c>
      <c r="C572" s="1451"/>
      <c r="E572" s="1934">
        <f>F558*3+F559*2+F560*1+F561*3+F563*4+F566*3+F567+F568*3+E571*3</f>
        <v>0</v>
      </c>
      <c r="F572" s="1450"/>
      <c r="H572" s="1934">
        <f>I558*3+I559*2+I560+I561*3+I562*6+I563*4+I564*2+I565*3+I566+I567*3+I568*2+I569*10+I570*5+H571*3</f>
        <v>0</v>
      </c>
      <c r="I572" s="1472"/>
      <c r="J572" s="1886"/>
      <c r="K572" s="1934">
        <f>L558*3+L559*2+L560+L562*3+L563*10+L564*8+L565*6+L566*3+L561+L567*3+L568*2+L570*5+L571*3</f>
        <v>0</v>
      </c>
      <c r="L572" s="1450"/>
      <c r="N572" s="1934">
        <f>O560*3+O561*2+O562*1+O563*3+O564*8+O565*4+O566*3+O567+O568*3+O569*2+O570*5+N571*3-R563*3-R562</f>
        <v>0</v>
      </c>
      <c r="O572" s="1450"/>
      <c r="Q572" s="1934">
        <f>R558*3+R559*2+R560+R561*3+R562+R563*3+R564*10+R565*3+R566+R567*3+R568*2+R569*10+R570*5+Q571*3</f>
        <v>0</v>
      </c>
      <c r="R572" s="1450"/>
      <c r="T572" s="1932">
        <f>U558*2+U559+U560+U564*6+U565*3+U571*3</f>
        <v>0</v>
      </c>
      <c r="U572" s="1450"/>
      <c r="W572" s="1934">
        <f>X558*2+X559+X560+X565*3+X568*2</f>
        <v>0</v>
      </c>
      <c r="X572" s="1450"/>
    </row>
    <row r="573" spans="1:24" ht="12.75">
      <c r="A573" s="1391"/>
      <c r="B573" s="1857">
        <f>IF(B572&gt;B557,"UCL Error","")</f>
      </c>
      <c r="C573" s="1447"/>
      <c r="E573" s="1857">
        <f>IF(E572&gt;E557,"UCL Error","")</f>
      </c>
      <c r="F573" s="1447"/>
      <c r="H573" s="1857">
        <f>IF(H572&gt;H557,"UCL Error","")</f>
      </c>
      <c r="I573" s="1447"/>
      <c r="J573" s="1827"/>
      <c r="K573" s="1857">
        <f>IF(K572&gt;K557,"UCL Error","")</f>
      </c>
      <c r="L573" s="1447"/>
      <c r="N573" s="1857">
        <f>IF(N572&gt;N557,"UCL Error","")</f>
      </c>
      <c r="O573" s="1447"/>
      <c r="Q573" s="1857">
        <f>IF(Q572&gt;Q557,"UCL Error","")</f>
      </c>
      <c r="R573" s="1447"/>
      <c r="T573" s="1857">
        <f>IF(T572&gt;T557,"UCL Error","")</f>
      </c>
      <c r="U573" s="1447"/>
      <c r="W573" s="1857">
        <f>IF(W572&gt;W557,"UCL Error","")</f>
      </c>
      <c r="X573" s="1447"/>
    </row>
    <row r="574" spans="1:24" ht="15.75">
      <c r="A574" s="1394" t="s">
        <v>1390</v>
      </c>
      <c r="B574" s="1414">
        <f>B572+C553+C554+C552+C555</f>
        <v>0</v>
      </c>
      <c r="C574" s="1447"/>
      <c r="E574" s="1414">
        <f>E572+F553+F554+F552+F555</f>
        <v>0</v>
      </c>
      <c r="F574" s="1447"/>
      <c r="H574" s="1414">
        <f>H572+I553+I554+I552+I555</f>
        <v>0</v>
      </c>
      <c r="I574" s="1447"/>
      <c r="J574" s="1828"/>
      <c r="K574" s="1414">
        <f>K572+L553+L554+L552+L555</f>
        <v>0</v>
      </c>
      <c r="L574" s="1447"/>
      <c r="N574" s="1414">
        <f>N572+O553+O554+O552+O555</f>
        <v>0</v>
      </c>
      <c r="O574" s="1447"/>
      <c r="Q574" s="1414">
        <f>Q572+R553+R554+R552+R555</f>
        <v>0</v>
      </c>
      <c r="R574" s="1447"/>
      <c r="T574" s="1414">
        <f>T572+U553+U554+U552+U555</f>
        <v>0</v>
      </c>
      <c r="U574" s="1447"/>
      <c r="W574" s="1414">
        <f>W572+X553+X554+X552+X555</f>
        <v>0</v>
      </c>
      <c r="X574" s="1447"/>
    </row>
    <row r="575" spans="1:24" ht="13.5" thickBot="1">
      <c r="A575" s="1395" t="s">
        <v>35</v>
      </c>
      <c r="B575" s="1395" t="s">
        <v>55</v>
      </c>
      <c r="C575" s="1445"/>
      <c r="E575" s="1395" t="s">
        <v>55</v>
      </c>
      <c r="F575" s="1445"/>
      <c r="H575" s="1395" t="s">
        <v>55</v>
      </c>
      <c r="I575" s="1468"/>
      <c r="J575" s="1827"/>
      <c r="K575" s="1395" t="s">
        <v>55</v>
      </c>
      <c r="L575" s="1445"/>
      <c r="N575" s="1395" t="s">
        <v>55</v>
      </c>
      <c r="O575" s="1445"/>
      <c r="Q575" s="1395" t="s">
        <v>55</v>
      </c>
      <c r="R575" s="1445"/>
      <c r="T575" s="1881"/>
      <c r="U575" s="1882"/>
      <c r="W575" s="1878"/>
      <c r="X575" s="1879"/>
    </row>
    <row r="576" spans="1:24" ht="19.5" thickBot="1" thickTop="1">
      <c r="A576" s="1398" t="s">
        <v>1441</v>
      </c>
      <c r="B576" s="1408">
        <f>B547+C549+C550-B574-C575-C551</f>
        <v>43</v>
      </c>
      <c r="C576" s="1441"/>
      <c r="D576" s="1128"/>
      <c r="E576" s="1417">
        <f>E547+F549+F550-E574-F575-F551</f>
        <v>43</v>
      </c>
      <c r="F576" s="1461"/>
      <c r="G576" s="1128"/>
      <c r="H576" s="1419">
        <f>H547+I549+I550-H574-I575-I551</f>
        <v>43</v>
      </c>
      <c r="I576" s="1465"/>
      <c r="J576" s="1824"/>
      <c r="K576" s="1422">
        <f>K547+L549+L550-K574-L575-L551</f>
        <v>43</v>
      </c>
      <c r="L576" s="1477"/>
      <c r="M576" s="1128"/>
      <c r="N576" s="1902">
        <f>N547+O549+O550-O551-O556-O558-O559-N574-O575</f>
        <v>43</v>
      </c>
      <c r="O576" s="1483"/>
      <c r="P576" s="1128"/>
      <c r="Q576" s="1433">
        <f>Q547+R549+R550-Q574-R575-R551</f>
        <v>43</v>
      </c>
      <c r="R576" s="1487"/>
      <c r="S576" s="1127"/>
      <c r="T576" s="1438">
        <f>T547+U549+U550-T574-U575-U551</f>
        <v>43</v>
      </c>
      <c r="U576" s="1492"/>
      <c r="V576" s="1129"/>
      <c r="W576" s="1435">
        <f>W547+X549+X550-W574-X575-X551</f>
        <v>43</v>
      </c>
      <c r="X576" s="1490"/>
    </row>
    <row r="577" spans="1:24" s="1905" customFormat="1" ht="30">
      <c r="A577" s="1911" t="s">
        <v>1402</v>
      </c>
      <c r="B577" s="1904"/>
      <c r="C577" s="1453"/>
      <c r="E577" s="1906"/>
      <c r="F577" s="1453"/>
      <c r="H577" s="1904"/>
      <c r="I577" s="1474"/>
      <c r="J577" s="1907"/>
      <c r="K577" s="1908"/>
      <c r="L577" s="1484"/>
      <c r="N577" s="1909"/>
      <c r="O577" s="1484"/>
      <c r="Q577" s="1909"/>
      <c r="R577" s="1484"/>
      <c r="T577" s="1909"/>
      <c r="U577" s="1484"/>
      <c r="X577" s="1484"/>
    </row>
    <row r="578" spans="1:24" ht="45" thickBot="1">
      <c r="A578" s="1399"/>
      <c r="B578" s="1399"/>
      <c r="C578" s="1454"/>
      <c r="D578" s="1145"/>
      <c r="E578" s="1399"/>
      <c r="F578" s="1454"/>
      <c r="G578" s="1145"/>
      <c r="H578" s="1399"/>
      <c r="I578" s="1454"/>
      <c r="J578" s="1140"/>
      <c r="K578" s="1424" t="s">
        <v>1442</v>
      </c>
      <c r="L578" s="1454"/>
      <c r="M578" s="1145"/>
      <c r="N578" s="1399"/>
      <c r="O578" s="1454"/>
      <c r="P578" s="1145"/>
      <c r="Q578" s="1399"/>
      <c r="R578" s="1454"/>
      <c r="S578" s="1145"/>
      <c r="T578" s="1399"/>
      <c r="U578" s="1454"/>
      <c r="V578" s="1145"/>
      <c r="W578" s="1399"/>
      <c r="X578" s="1454"/>
    </row>
    <row r="579" spans="1:28" s="288" customFormat="1" ht="19.5" thickBot="1" thickTop="1">
      <c r="A579" s="1400" t="s">
        <v>1443</v>
      </c>
      <c r="B579" s="1408">
        <f>YSS!B24</f>
        <v>44</v>
      </c>
      <c r="C579" s="1441"/>
      <c r="D579" s="1128"/>
      <c r="E579" s="1417">
        <f>YSS!C24</f>
        <v>44</v>
      </c>
      <c r="F579" s="1461"/>
      <c r="G579" s="1128"/>
      <c r="H579" s="1419">
        <f>YSS!D24</f>
        <v>44</v>
      </c>
      <c r="I579" s="1465"/>
      <c r="J579" s="1824"/>
      <c r="K579" s="1422">
        <f>YSS!E24</f>
        <v>44</v>
      </c>
      <c r="L579" s="1477"/>
      <c r="M579" s="1128"/>
      <c r="N579" s="1429">
        <f>YSS!F24</f>
        <v>44</v>
      </c>
      <c r="O579" s="1483"/>
      <c r="P579" s="1128"/>
      <c r="Q579" s="1433">
        <f>YSS!G24</f>
        <v>44</v>
      </c>
      <c r="R579" s="1487"/>
      <c r="S579" s="1127"/>
      <c r="T579" s="1438">
        <f>YSS!H24</f>
        <v>44</v>
      </c>
      <c r="U579" s="1492"/>
      <c r="V579" s="1129"/>
      <c r="W579" s="1435">
        <f>YSS!I24</f>
        <v>44</v>
      </c>
      <c r="X579" s="1490"/>
      <c r="Y579" s="1111"/>
      <c r="Z579" s="1111"/>
      <c r="AA579" s="1071"/>
      <c r="AB579" s="1071"/>
    </row>
    <row r="580" spans="1:28" s="6" customFormat="1" ht="14.25">
      <c r="A580" s="1385" t="s">
        <v>1354</v>
      </c>
      <c r="B580" s="1133">
        <f>YSS!B25</f>
        <v>150</v>
      </c>
      <c r="C580" s="1442"/>
      <c r="D580" s="1132"/>
      <c r="E580" s="1086">
        <f>YSS!C25</f>
        <v>50</v>
      </c>
      <c r="F580" s="1462"/>
      <c r="G580" s="1112"/>
      <c r="H580" s="1123">
        <f>YSS!D25</f>
        <v>70</v>
      </c>
      <c r="I580" s="1466"/>
      <c r="J580" s="1825"/>
      <c r="K580" s="1210">
        <f>YSS!E25</f>
        <v>90</v>
      </c>
      <c r="L580" s="1462"/>
      <c r="M580" s="1112"/>
      <c r="N580" s="1125">
        <f>YSS!F25</f>
        <v>120</v>
      </c>
      <c r="O580" s="1494"/>
      <c r="P580" s="1112"/>
      <c r="Q580" s="1126">
        <f>YSS!G25</f>
        <v>100</v>
      </c>
      <c r="R580" s="1462"/>
      <c r="S580" s="1112"/>
      <c r="T580" s="1134">
        <f>YSS!H25</f>
        <v>60</v>
      </c>
      <c r="U580" s="1493"/>
      <c r="V580" s="1130"/>
      <c r="W580" s="1131">
        <f>YSS!I25</f>
        <v>20</v>
      </c>
      <c r="X580" s="1450"/>
      <c r="Y580" s="1132"/>
      <c r="Z580" s="1112"/>
      <c r="AA580" s="8"/>
      <c r="AB580" s="8"/>
    </row>
    <row r="581" spans="1:24" ht="12.75">
      <c r="A581" s="1386" t="s">
        <v>32</v>
      </c>
      <c r="B581" s="1409" t="s">
        <v>1397</v>
      </c>
      <c r="C581" s="1443"/>
      <c r="D581" s="1132"/>
      <c r="E581" s="1409" t="s">
        <v>1397</v>
      </c>
      <c r="F581" s="1463"/>
      <c r="G581" s="1112"/>
      <c r="H581" s="1409" t="s">
        <v>1397</v>
      </c>
      <c r="I581" s="1467"/>
      <c r="J581" s="1825"/>
      <c r="K581" s="1409" t="s">
        <v>1397</v>
      </c>
      <c r="L581" s="1463"/>
      <c r="M581" s="1112"/>
      <c r="N581" s="1409" t="s">
        <v>1397</v>
      </c>
      <c r="O581" s="1463"/>
      <c r="P581" s="1112"/>
      <c r="Q581" s="1409" t="s">
        <v>1397</v>
      </c>
      <c r="R581" s="1463"/>
      <c r="S581" s="1112"/>
      <c r="T581" s="1409" t="s">
        <v>1397</v>
      </c>
      <c r="U581" s="1463"/>
      <c r="V581" s="1112"/>
      <c r="W581" s="1409" t="s">
        <v>1397</v>
      </c>
      <c r="X581" s="1463"/>
    </row>
    <row r="582" spans="1:24" ht="12.75">
      <c r="A582" s="1387" t="s">
        <v>33</v>
      </c>
      <c r="B582" s="1410" t="s">
        <v>1398</v>
      </c>
      <c r="C582" s="1444"/>
      <c r="D582" s="1112"/>
      <c r="E582" s="1410" t="s">
        <v>1398</v>
      </c>
      <c r="F582" s="1463"/>
      <c r="G582" s="1112"/>
      <c r="H582" s="1410" t="s">
        <v>1398</v>
      </c>
      <c r="I582" s="1467"/>
      <c r="J582" s="1825"/>
      <c r="K582" s="1410" t="s">
        <v>1398</v>
      </c>
      <c r="L582" s="1463"/>
      <c r="M582" s="1112"/>
      <c r="N582" s="1410" t="s">
        <v>1398</v>
      </c>
      <c r="O582" s="1463"/>
      <c r="P582" s="1112"/>
      <c r="Q582" s="1410" t="s">
        <v>1398</v>
      </c>
      <c r="R582" s="1463"/>
      <c r="S582" s="1112"/>
      <c r="T582" s="1410" t="s">
        <v>1398</v>
      </c>
      <c r="U582" s="1463"/>
      <c r="V582" s="1112"/>
      <c r="W582" s="1410" t="s">
        <v>1398</v>
      </c>
      <c r="X582" s="1463"/>
    </row>
    <row r="583" spans="1:24" ht="12.75">
      <c r="A583" s="1388" t="s">
        <v>37</v>
      </c>
      <c r="B583" s="1411" t="s">
        <v>37</v>
      </c>
      <c r="C583" s="1445"/>
      <c r="D583" s="1117"/>
      <c r="E583" s="1411" t="s">
        <v>37</v>
      </c>
      <c r="F583" s="1445"/>
      <c r="G583" s="1117"/>
      <c r="H583" s="1411" t="s">
        <v>37</v>
      </c>
      <c r="I583" s="1468"/>
      <c r="J583" s="1826"/>
      <c r="K583" s="1411" t="s">
        <v>37</v>
      </c>
      <c r="L583" s="1445"/>
      <c r="M583" s="1117"/>
      <c r="N583" s="1411" t="s">
        <v>1400</v>
      </c>
      <c r="O583" s="1445"/>
      <c r="P583" s="1117"/>
      <c r="Q583" s="1411" t="s">
        <v>37</v>
      </c>
      <c r="R583" s="1445"/>
      <c r="S583" s="1117"/>
      <c r="T583" s="1411" t="s">
        <v>37</v>
      </c>
      <c r="U583" s="1445"/>
      <c r="V583" s="1117"/>
      <c r="W583" s="1411" t="s">
        <v>37</v>
      </c>
      <c r="X583" s="1445"/>
    </row>
    <row r="584" spans="1:24" ht="12.75">
      <c r="A584" s="1389" t="s">
        <v>34</v>
      </c>
      <c r="B584" s="1412" t="s">
        <v>434</v>
      </c>
      <c r="C584" s="1445"/>
      <c r="D584" s="1112"/>
      <c r="E584" s="1412" t="s">
        <v>434</v>
      </c>
      <c r="F584" s="1445"/>
      <c r="G584" s="1112"/>
      <c r="H584" s="1412" t="s">
        <v>434</v>
      </c>
      <c r="I584" s="1468"/>
      <c r="J584" s="1825"/>
      <c r="K584" s="1412" t="s">
        <v>434</v>
      </c>
      <c r="L584" s="1445"/>
      <c r="M584" s="1112"/>
      <c r="N584" s="1412" t="s">
        <v>434</v>
      </c>
      <c r="O584" s="1445"/>
      <c r="P584" s="1112"/>
      <c r="Q584" s="1412" t="s">
        <v>434</v>
      </c>
      <c r="R584" s="1445"/>
      <c r="S584" s="1112"/>
      <c r="T584" s="1412" t="s">
        <v>434</v>
      </c>
      <c r="U584" s="1445"/>
      <c r="V584" s="1112"/>
      <c r="W584" s="1412" t="s">
        <v>434</v>
      </c>
      <c r="X584" s="1445"/>
    </row>
    <row r="585" spans="1:24" ht="12.75">
      <c r="A585" s="1390" t="s">
        <v>1370</v>
      </c>
      <c r="B585" s="1413" t="s">
        <v>200</v>
      </c>
      <c r="C585" s="1446"/>
      <c r="D585" s="1113"/>
      <c r="E585" s="1413" t="s">
        <v>200</v>
      </c>
      <c r="F585" s="1446"/>
      <c r="G585" s="1113"/>
      <c r="H585" s="1413" t="s">
        <v>200</v>
      </c>
      <c r="I585" s="1469"/>
      <c r="J585" s="1825"/>
      <c r="K585" s="1413" t="s">
        <v>200</v>
      </c>
      <c r="L585" s="1446"/>
      <c r="M585" s="1113"/>
      <c r="N585" s="1413" t="s">
        <v>200</v>
      </c>
      <c r="O585" s="1446"/>
      <c r="P585" s="1113"/>
      <c r="Q585" s="1413" t="s">
        <v>200</v>
      </c>
      <c r="R585" s="1446"/>
      <c r="S585" s="1113"/>
      <c r="T585" s="1413" t="s">
        <v>200</v>
      </c>
      <c r="U585" s="1446"/>
      <c r="V585" s="1113"/>
      <c r="W585" s="1413" t="s">
        <v>200</v>
      </c>
      <c r="X585" s="1446"/>
    </row>
    <row r="586" spans="1:24" ht="12.75">
      <c r="A586" s="1389" t="s">
        <v>1371</v>
      </c>
      <c r="B586" s="1412" t="s">
        <v>1399</v>
      </c>
      <c r="C586" s="1445"/>
      <c r="D586" s="1112"/>
      <c r="E586" s="1412" t="s">
        <v>1399</v>
      </c>
      <c r="F586" s="1445"/>
      <c r="G586" s="1112"/>
      <c r="H586" s="1412" t="s">
        <v>1399</v>
      </c>
      <c r="I586" s="1468"/>
      <c r="J586" s="1825"/>
      <c r="K586" s="1412" t="s">
        <v>1399</v>
      </c>
      <c r="L586" s="1445"/>
      <c r="M586" s="1112"/>
      <c r="N586" s="1412" t="s">
        <v>1399</v>
      </c>
      <c r="O586" s="1445"/>
      <c r="P586" s="1112"/>
      <c r="Q586" s="1412" t="s">
        <v>1399</v>
      </c>
      <c r="R586" s="1445"/>
      <c r="S586" s="1112"/>
      <c r="T586" s="1412" t="s">
        <v>1399</v>
      </c>
      <c r="U586" s="1445"/>
      <c r="V586" s="1112"/>
      <c r="W586" s="1412" t="s">
        <v>1399</v>
      </c>
      <c r="X586" s="1445"/>
    </row>
    <row r="587" spans="1:24" ht="12.75">
      <c r="A587" s="1390" t="s">
        <v>36</v>
      </c>
      <c r="B587" s="1390" t="s">
        <v>36</v>
      </c>
      <c r="C587" s="1445"/>
      <c r="E587" s="1390" t="s">
        <v>36</v>
      </c>
      <c r="F587" s="1445"/>
      <c r="H587" s="1390" t="s">
        <v>36</v>
      </c>
      <c r="I587" s="1468"/>
      <c r="J587" s="1827"/>
      <c r="K587" s="1390" t="s">
        <v>36</v>
      </c>
      <c r="L587" s="1445"/>
      <c r="N587" s="1390" t="s">
        <v>36</v>
      </c>
      <c r="O587" s="1445"/>
      <c r="Q587" s="1390" t="s">
        <v>36</v>
      </c>
      <c r="R587" s="1445"/>
      <c r="T587" s="1390" t="s">
        <v>36</v>
      </c>
      <c r="U587" s="1445"/>
      <c r="W587" s="1390" t="s">
        <v>36</v>
      </c>
      <c r="X587" s="1445"/>
    </row>
    <row r="588" spans="1:24" s="1115" customFormat="1" ht="13.5" thickBot="1">
      <c r="A588" s="1896" t="s">
        <v>1522</v>
      </c>
      <c r="B588" s="1896" t="s">
        <v>1522</v>
      </c>
      <c r="C588" s="1903"/>
      <c r="E588" s="1896" t="s">
        <v>1522</v>
      </c>
      <c r="F588" s="1903"/>
      <c r="H588" s="1896" t="s">
        <v>1522</v>
      </c>
      <c r="I588" s="1903"/>
      <c r="J588" s="1886"/>
      <c r="K588" s="1896" t="s">
        <v>1522</v>
      </c>
      <c r="L588" s="1903"/>
      <c r="N588" s="1896" t="s">
        <v>1522</v>
      </c>
      <c r="O588" s="1903"/>
      <c r="Q588" s="1391"/>
      <c r="R588" s="1447"/>
      <c r="T588" s="1391"/>
      <c r="U588" s="1447"/>
      <c r="W588" s="1391"/>
      <c r="X588" s="1447"/>
    </row>
    <row r="589" spans="1:28" s="1075" customFormat="1" ht="21.75" thickBot="1" thickTop="1">
      <c r="A589" s="1937" t="s">
        <v>1382</v>
      </c>
      <c r="B589" s="1925">
        <f>ROUNDDOWN((((B580+C581-IF(C587&gt;0,C587,0)-C583)/3)-C588)/IF(C589="yes",2,1),0)+IF(C587&lt;0,ROUNDDOWN(-C587/3,0),0)</f>
        <v>50</v>
      </c>
      <c r="C589" s="1898" t="s">
        <v>1525</v>
      </c>
      <c r="D589" s="1128"/>
      <c r="E589" s="1926">
        <f>ROUNDDOWN((((E580+F581-IF(F587&gt;0,F587,0)-F583)/3)-F588)/IF(F589="yes",2,1),0)+IF(F587&lt;0,ROUNDDOWN(-F587/3,0),0)</f>
        <v>16</v>
      </c>
      <c r="F589" s="1898" t="s">
        <v>1525</v>
      </c>
      <c r="G589" s="1128"/>
      <c r="H589" s="1925">
        <f>ROUNDDOWN((((H580+I581-IF(I587&gt;0,I587,0)-I583)/3)-I588)/IF(I589="yes",2,1),0)+IF(I587&lt;0,ROUNDDOWN(-I587/3,0),0)</f>
        <v>23</v>
      </c>
      <c r="I589" s="1898" t="s">
        <v>1525</v>
      </c>
      <c r="J589" s="1824"/>
      <c r="K589" s="1927">
        <f>ROUNDDOWN((((K580+L581-IF(L587&gt;0,L587,0)-L583)/3)-L588)/IF(L589="yes",2,1),0)+IF(L587&lt;0,ROUNDDOWN(-L587/3,0),0)</f>
        <v>30</v>
      </c>
      <c r="L589" s="1898" t="s">
        <v>1525</v>
      </c>
      <c r="M589" s="1128"/>
      <c r="N589" s="1928">
        <f>ROUNDDOWN((((N580+O581-IF(O587&gt;0,O587,0)-O583-40-O580)/3)-O588)/IF(O589="yes",2,1)+(40+O580)/3-O590/3-(O591/3)+IF(O587&lt;0,(-O587/3),0),0)</f>
        <v>40</v>
      </c>
      <c r="O589" s="1898" t="s">
        <v>1525</v>
      </c>
      <c r="P589" s="1128"/>
      <c r="Q589" s="1929">
        <f>ROUNDDOWN((Q580+R581-R587-R583)/3,0)/IF(R589="yes",2,1)</f>
        <v>33</v>
      </c>
      <c r="R589" s="1898" t="s">
        <v>1525</v>
      </c>
      <c r="S589" s="1127"/>
      <c r="T589" s="1930">
        <f>ROUNDDOWN((T580+U581-U587-U583)/3,0)/IF(U589="yes",2,1)</f>
        <v>20</v>
      </c>
      <c r="U589" s="1898" t="s">
        <v>1525</v>
      </c>
      <c r="V589" s="1129"/>
      <c r="W589" s="1931">
        <f>ROUNDDOWN((W580+X581-X587-X583)/3,0)</f>
        <v>6</v>
      </c>
      <c r="X589" s="1856"/>
      <c r="Y589" s="1114"/>
      <c r="Z589" s="1114"/>
      <c r="AA589" s="1076"/>
      <c r="AB589" s="1076"/>
    </row>
    <row r="590" spans="1:28" s="288" customFormat="1" ht="15" thickBot="1">
      <c r="A590" s="1392"/>
      <c r="B590" s="1077" t="s">
        <v>40</v>
      </c>
      <c r="C590" s="1448"/>
      <c r="D590" s="1111"/>
      <c r="E590" s="1077" t="s">
        <v>40</v>
      </c>
      <c r="F590" s="1448"/>
      <c r="G590" s="1111"/>
      <c r="H590" s="1089" t="s">
        <v>889</v>
      </c>
      <c r="I590" s="1470"/>
      <c r="J590" s="1825"/>
      <c r="K590" s="1092" t="s">
        <v>60</v>
      </c>
      <c r="L590" s="1448"/>
      <c r="M590" s="1895"/>
      <c r="N590" s="1430" t="s">
        <v>1523</v>
      </c>
      <c r="O590" s="1897"/>
      <c r="P590" s="1894"/>
      <c r="Q590" s="1077" t="s">
        <v>59</v>
      </c>
      <c r="R590" s="1448"/>
      <c r="S590" s="1111"/>
      <c r="T590" s="1104" t="s">
        <v>41</v>
      </c>
      <c r="U590" s="1448"/>
      <c r="V590" s="1111"/>
      <c r="W590" s="1089" t="s">
        <v>62</v>
      </c>
      <c r="X590" s="1448"/>
      <c r="Y590" s="1111"/>
      <c r="Z590" s="1111"/>
      <c r="AA590" s="1071"/>
      <c r="AB590" s="1071"/>
    </row>
    <row r="591" spans="1:28" s="6" customFormat="1" ht="15" thickBot="1">
      <c r="A591" s="1393"/>
      <c r="B591" s="1078" t="s">
        <v>1342</v>
      </c>
      <c r="C591" s="1449"/>
      <c r="D591" s="1112"/>
      <c r="E591" s="1087" t="s">
        <v>41</v>
      </c>
      <c r="F591" s="1449"/>
      <c r="G591" s="1112"/>
      <c r="H591" s="1078" t="s">
        <v>62</v>
      </c>
      <c r="I591" s="1471"/>
      <c r="J591" s="1825"/>
      <c r="K591" s="1093" t="s">
        <v>61</v>
      </c>
      <c r="L591" s="1449"/>
      <c r="M591" s="1130"/>
      <c r="N591" s="1914" t="s">
        <v>1524</v>
      </c>
      <c r="O591" s="1897"/>
      <c r="P591" s="1132"/>
      <c r="Q591" s="1087" t="s">
        <v>62</v>
      </c>
      <c r="R591" s="1449"/>
      <c r="S591" s="1112"/>
      <c r="T591" s="1105" t="s">
        <v>42</v>
      </c>
      <c r="U591" s="1449"/>
      <c r="V591" s="1112"/>
      <c r="W591" s="1078" t="s">
        <v>891</v>
      </c>
      <c r="X591" s="1449"/>
      <c r="Y591" s="1112"/>
      <c r="Z591" s="1112"/>
      <c r="AA591" s="8"/>
      <c r="AB591" s="8"/>
    </row>
    <row r="592" spans="1:28" s="6" customFormat="1" ht="14.25">
      <c r="A592" s="1393" t="s">
        <v>1383</v>
      </c>
      <c r="B592" s="1078" t="s">
        <v>1374</v>
      </c>
      <c r="C592" s="1449"/>
      <c r="D592" s="1112"/>
      <c r="E592" s="1078" t="s">
        <v>1374</v>
      </c>
      <c r="F592" s="1449"/>
      <c r="G592" s="1112"/>
      <c r="H592" s="1078" t="s">
        <v>891</v>
      </c>
      <c r="I592" s="1471"/>
      <c r="J592" s="1825"/>
      <c r="K592" s="1093" t="s">
        <v>64</v>
      </c>
      <c r="L592" s="1449"/>
      <c r="M592" s="1112"/>
      <c r="N592" s="1077" t="s">
        <v>59</v>
      </c>
      <c r="O592" s="1448"/>
      <c r="P592" s="1112"/>
      <c r="Q592" s="1087" t="s">
        <v>63</v>
      </c>
      <c r="R592" s="1449"/>
      <c r="S592" s="1112"/>
      <c r="T592" s="1105" t="s">
        <v>43</v>
      </c>
      <c r="U592" s="1449"/>
      <c r="V592" s="1112"/>
      <c r="W592" s="1078" t="s">
        <v>1378</v>
      </c>
      <c r="X592" s="1449"/>
      <c r="Y592" s="1112"/>
      <c r="Z592" s="1112"/>
      <c r="AA592" s="8"/>
      <c r="AB592" s="8"/>
    </row>
    <row r="593" spans="1:28" s="6" customFormat="1" ht="14.25">
      <c r="A593" s="1393" t="s">
        <v>1384</v>
      </c>
      <c r="B593" s="1079" t="s">
        <v>1375</v>
      </c>
      <c r="C593" s="1449"/>
      <c r="D593" s="1112"/>
      <c r="E593" s="1079" t="s">
        <v>1375</v>
      </c>
      <c r="F593" s="1449"/>
      <c r="G593" s="1112"/>
      <c r="H593" s="1079" t="s">
        <v>1375</v>
      </c>
      <c r="I593" s="1471"/>
      <c r="J593" s="1825"/>
      <c r="K593" s="1094" t="s">
        <v>1380</v>
      </c>
      <c r="L593" s="1449"/>
      <c r="M593" s="1112"/>
      <c r="N593" s="1087" t="s">
        <v>61</v>
      </c>
      <c r="O593" s="1449"/>
      <c r="P593" s="1112"/>
      <c r="Q593" s="1100" t="s">
        <v>1375</v>
      </c>
      <c r="R593" s="1449"/>
      <c r="S593" s="1112"/>
      <c r="T593" s="1088"/>
      <c r="U593" s="1109"/>
      <c r="V593" s="1112"/>
      <c r="W593" s="1088"/>
      <c r="X593" s="1109"/>
      <c r="Y593" s="1112"/>
      <c r="Z593" s="1112"/>
      <c r="AA593" s="8"/>
      <c r="AB593" s="8"/>
    </row>
    <row r="594" spans="1:28" s="6" customFormat="1" ht="14.25">
      <c r="A594" s="1393" t="s">
        <v>1385</v>
      </c>
      <c r="B594" s="1080" t="s">
        <v>44</v>
      </c>
      <c r="C594" s="1449"/>
      <c r="D594" s="1112"/>
      <c r="E594" s="1088"/>
      <c r="F594" s="1109"/>
      <c r="G594" s="1112"/>
      <c r="H594" s="1080" t="s">
        <v>50</v>
      </c>
      <c r="I594" s="1471"/>
      <c r="J594" s="1825"/>
      <c r="K594" s="1095" t="s">
        <v>1375</v>
      </c>
      <c r="L594" s="1449"/>
      <c r="M594" s="1112"/>
      <c r="N594" s="1087" t="s">
        <v>63</v>
      </c>
      <c r="O594" s="1449"/>
      <c r="P594" s="1112"/>
      <c r="Q594" s="1101" t="s">
        <v>1381</v>
      </c>
      <c r="R594" s="1488"/>
      <c r="S594" s="1112"/>
      <c r="T594" s="1088"/>
      <c r="U594" s="1109"/>
      <c r="V594" s="1112"/>
      <c r="W594" s="1088"/>
      <c r="X594" s="1109"/>
      <c r="Y594" s="1112"/>
      <c r="Z594" s="1112"/>
      <c r="AA594" s="8"/>
      <c r="AB594" s="8"/>
    </row>
    <row r="595" spans="1:28" s="6" customFormat="1" ht="14.25">
      <c r="A595" s="1393" t="s">
        <v>1386</v>
      </c>
      <c r="B595" s="1081" t="s">
        <v>46</v>
      </c>
      <c r="C595" s="1449"/>
      <c r="D595" s="1112"/>
      <c r="E595" s="1080" t="s">
        <v>47</v>
      </c>
      <c r="F595" s="1449"/>
      <c r="G595" s="1112"/>
      <c r="H595" s="1080" t="s">
        <v>48</v>
      </c>
      <c r="I595" s="1471"/>
      <c r="J595" s="1825"/>
      <c r="K595" s="1096" t="s">
        <v>69</v>
      </c>
      <c r="L595" s="1449"/>
      <c r="M595" s="1112"/>
      <c r="N595" s="1079" t="s">
        <v>1375</v>
      </c>
      <c r="O595" s="1449"/>
      <c r="P595" s="1112"/>
      <c r="Q595" s="1102" t="s">
        <v>1392</v>
      </c>
      <c r="R595" s="1488"/>
      <c r="S595" s="1112"/>
      <c r="T595" s="1088"/>
      <c r="U595" s="1109"/>
      <c r="V595" s="1112"/>
      <c r="W595" s="1088"/>
      <c r="X595" s="1109"/>
      <c r="Y595" s="1112"/>
      <c r="Z595" s="1112"/>
      <c r="AA595" s="8"/>
      <c r="AB595" s="8"/>
    </row>
    <row r="596" spans="1:28" s="6" customFormat="1" ht="14.25">
      <c r="A596" s="1393" t="s">
        <v>1387</v>
      </c>
      <c r="B596" s="1082" t="s">
        <v>49</v>
      </c>
      <c r="C596" s="1449"/>
      <c r="D596" s="1112"/>
      <c r="E596" s="1088"/>
      <c r="F596" s="1109"/>
      <c r="G596" s="1112"/>
      <c r="H596" s="1080" t="s">
        <v>45</v>
      </c>
      <c r="I596" s="1471"/>
      <c r="J596" s="1825"/>
      <c r="K596" s="1096" t="s">
        <v>66</v>
      </c>
      <c r="L596" s="1449"/>
      <c r="M596" s="1112"/>
      <c r="N596" s="1080" t="s">
        <v>66</v>
      </c>
      <c r="O596" s="1449"/>
      <c r="P596" s="1112"/>
      <c r="Q596" s="1103" t="s">
        <v>44</v>
      </c>
      <c r="R596" s="1449"/>
      <c r="S596" s="1112"/>
      <c r="T596" s="1106" t="s">
        <v>65</v>
      </c>
      <c r="U596" s="1449"/>
      <c r="V596" s="1112"/>
      <c r="W596" s="1088"/>
      <c r="X596" s="1109"/>
      <c r="Y596" s="1112"/>
      <c r="Z596" s="1112"/>
      <c r="AA596" s="8"/>
      <c r="AB596" s="8"/>
    </row>
    <row r="597" spans="1:24" ht="14.25">
      <c r="A597" s="1393" t="s">
        <v>1385</v>
      </c>
      <c r="B597" s="1080" t="s">
        <v>51</v>
      </c>
      <c r="C597" s="1449"/>
      <c r="E597" s="1088"/>
      <c r="F597" s="1109"/>
      <c r="H597" s="1083" t="s">
        <v>52</v>
      </c>
      <c r="I597" s="1471"/>
      <c r="J597" s="1827"/>
      <c r="K597" s="1096" t="s">
        <v>65</v>
      </c>
      <c r="L597" s="1449"/>
      <c r="N597" s="1080" t="s">
        <v>47</v>
      </c>
      <c r="O597" s="1449"/>
      <c r="Q597" s="1083" t="s">
        <v>52</v>
      </c>
      <c r="R597" s="1449"/>
      <c r="T597" s="1107" t="s">
        <v>52</v>
      </c>
      <c r="U597" s="1449"/>
      <c r="W597" s="1083" t="s">
        <v>67</v>
      </c>
      <c r="X597" s="1449"/>
    </row>
    <row r="598" spans="1:24" ht="14.25">
      <c r="A598" s="1393" t="s">
        <v>1388</v>
      </c>
      <c r="B598" s="1083" t="s">
        <v>52</v>
      </c>
      <c r="C598" s="1449"/>
      <c r="E598" s="1083" t="s">
        <v>52</v>
      </c>
      <c r="F598" s="1449"/>
      <c r="H598" s="1083" t="s">
        <v>53</v>
      </c>
      <c r="I598" s="1471"/>
      <c r="J598" s="1827"/>
      <c r="K598" s="1097" t="s">
        <v>52</v>
      </c>
      <c r="L598" s="1449"/>
      <c r="N598" s="1083" t="s">
        <v>52</v>
      </c>
      <c r="O598" s="1449"/>
      <c r="Q598" s="1083" t="s">
        <v>53</v>
      </c>
      <c r="R598" s="1449"/>
      <c r="T598" s="1088"/>
      <c r="U598" s="1109"/>
      <c r="W598" s="1088"/>
      <c r="X598" s="1109"/>
    </row>
    <row r="599" spans="1:24" ht="14.25">
      <c r="A599" s="1393" t="s">
        <v>1389</v>
      </c>
      <c r="B599" s="1083" t="s">
        <v>53</v>
      </c>
      <c r="C599" s="1449"/>
      <c r="E599" s="1083" t="s">
        <v>53</v>
      </c>
      <c r="F599" s="1449"/>
      <c r="H599" s="1084" t="s">
        <v>1377</v>
      </c>
      <c r="I599" s="1471"/>
      <c r="J599" s="1827"/>
      <c r="K599" s="1098" t="s">
        <v>1376</v>
      </c>
      <c r="L599" s="1449"/>
      <c r="N599" s="1083" t="s">
        <v>53</v>
      </c>
      <c r="O599" s="1449"/>
      <c r="Q599" s="1084" t="s">
        <v>1376</v>
      </c>
      <c r="R599" s="1449"/>
      <c r="T599" s="1088"/>
      <c r="U599" s="1109"/>
      <c r="W599" s="1088"/>
      <c r="X599" s="1109"/>
    </row>
    <row r="600" spans="1:26" s="6" customFormat="1" ht="14.25">
      <c r="A600" s="1393"/>
      <c r="B600" s="1084" t="s">
        <v>1376</v>
      </c>
      <c r="C600" s="1449"/>
      <c r="D600" s="1116"/>
      <c r="E600" s="1084" t="s">
        <v>1345</v>
      </c>
      <c r="F600" s="1449"/>
      <c r="G600" s="1116"/>
      <c r="H600" s="1090" t="s">
        <v>55</v>
      </c>
      <c r="I600" s="1471"/>
      <c r="J600" s="1826"/>
      <c r="K600" s="1099" t="s">
        <v>55</v>
      </c>
      <c r="L600" s="1449"/>
      <c r="M600" s="1116"/>
      <c r="N600" s="1084" t="s">
        <v>1376</v>
      </c>
      <c r="O600" s="1449"/>
      <c r="P600" s="1116"/>
      <c r="Q600" s="1090" t="s">
        <v>55</v>
      </c>
      <c r="R600" s="1449"/>
      <c r="S600" s="1116"/>
      <c r="T600" s="1088"/>
      <c r="U600" s="1109"/>
      <c r="V600" s="1116"/>
      <c r="W600" s="1090" t="s">
        <v>55</v>
      </c>
      <c r="X600" s="1449"/>
      <c r="Y600" s="1116"/>
      <c r="Z600" s="1116"/>
    </row>
    <row r="601" spans="1:24" ht="14.25">
      <c r="A601" s="1393"/>
      <c r="B601" s="1085" t="s">
        <v>55</v>
      </c>
      <c r="C601" s="1449"/>
      <c r="E601" s="1088"/>
      <c r="F601" s="1109"/>
      <c r="H601" s="1091" t="s">
        <v>1379</v>
      </c>
      <c r="I601" s="1471"/>
      <c r="J601" s="1827"/>
      <c r="K601" s="1099" t="s">
        <v>73</v>
      </c>
      <c r="L601" s="1449"/>
      <c r="N601" s="1090" t="s">
        <v>55</v>
      </c>
      <c r="O601" s="1449"/>
      <c r="Q601" s="1091" t="s">
        <v>1379</v>
      </c>
      <c r="R601" s="1449"/>
      <c r="T601" s="1088"/>
      <c r="U601" s="1109"/>
      <c r="W601" s="1088"/>
      <c r="X601" s="1109"/>
    </row>
    <row r="602" spans="1:26" s="6" customFormat="1" ht="14.25">
      <c r="A602" s="1393"/>
      <c r="B602" s="1091" t="s">
        <v>1393</v>
      </c>
      <c r="C602" s="1449"/>
      <c r="D602" s="1116"/>
      <c r="E602" s="1088"/>
      <c r="F602" s="1109"/>
      <c r="G602" s="1116"/>
      <c r="H602" s="1091" t="s">
        <v>1393</v>
      </c>
      <c r="I602" s="1471"/>
      <c r="J602" s="1826"/>
      <c r="K602" s="1091" t="s">
        <v>1393</v>
      </c>
      <c r="L602" s="1449"/>
      <c r="M602" s="1116"/>
      <c r="N602" s="1091" t="s">
        <v>1393</v>
      </c>
      <c r="O602" s="1449"/>
      <c r="P602" s="1116"/>
      <c r="Q602" s="1091" t="s">
        <v>1393</v>
      </c>
      <c r="R602" s="1449"/>
      <c r="S602" s="1116"/>
      <c r="T602" s="1088"/>
      <c r="U602" s="1109"/>
      <c r="V602" s="1116"/>
      <c r="W602" s="1088"/>
      <c r="X602" s="1109"/>
      <c r="Y602" s="1116"/>
      <c r="Z602" s="1116"/>
    </row>
    <row r="603" spans="1:24" ht="15">
      <c r="A603" s="1938" t="s">
        <v>68</v>
      </c>
      <c r="B603" s="1119">
        <f>Germany!AH23+Germany!AI23</f>
        <v>0</v>
      </c>
      <c r="C603" s="1450"/>
      <c r="E603" s="1119">
        <f>Italy!Y23+Italy!Z23</f>
        <v>0</v>
      </c>
      <c r="F603" s="1450"/>
      <c r="H603" s="1119">
        <f>Japan!AT28+Japan!AU28</f>
        <v>0</v>
      </c>
      <c r="I603" s="1472"/>
      <c r="J603" s="1827"/>
      <c r="K603" s="1120" t="s">
        <v>68</v>
      </c>
      <c r="L603" s="1449"/>
      <c r="N603" s="1119">
        <f>Britain!AK28+Britain!AL28</f>
        <v>0</v>
      </c>
      <c r="O603" s="1450"/>
      <c r="Q603" s="1119">
        <f>USANavy!W23+USANavy!X23+USANavy!AK23+USANavy!AL23</f>
        <v>0</v>
      </c>
      <c r="R603" s="1450"/>
      <c r="T603" s="1122" t="s">
        <v>68</v>
      </c>
      <c r="U603" s="1449"/>
      <c r="W603" s="1121"/>
      <c r="X603" s="1109"/>
    </row>
    <row r="604" spans="1:24" ht="20.25">
      <c r="A604" s="1933" t="s">
        <v>1369</v>
      </c>
      <c r="B604" s="1934">
        <f>C590*3+C591*2+C592*1+C593*3+C594*10+C595*8+C597*4+C598*3+C599+C600*3+C601*2+C596*6+C602*5+B603*3</f>
        <v>0</v>
      </c>
      <c r="C604" s="1451"/>
      <c r="E604" s="1934">
        <f>F590*3+F591*2+F592*1+F593*3+F595*4+F598*3+F599+F600*3+E603*3</f>
        <v>0</v>
      </c>
      <c r="F604" s="1450"/>
      <c r="H604" s="1934">
        <f>I590*3+I591*2+I592+I593*3+I594*6+I595*4+I596*2+I597*3+I598+I599*3+I600*2+I601*10+I602*5+H603*3</f>
        <v>0</v>
      </c>
      <c r="I604" s="1472"/>
      <c r="J604" s="1886"/>
      <c r="K604" s="1934">
        <f>L590*3+L591*2+L592+L594*3+L595*10+L596*8+L597*6+L598*3+L593+L599*3+L600*2+L602*5+L603*3</f>
        <v>0</v>
      </c>
      <c r="L604" s="1450"/>
      <c r="N604" s="1934">
        <f>O592*3+O593*2+O594*1+O595*3+O596*8+O597*4+O598*3+O599+O600*3+O601*2+O602*5+N603*3-R595*3-R594</f>
        <v>0</v>
      </c>
      <c r="O604" s="1450"/>
      <c r="Q604" s="1934">
        <f>R590*3+R591*2+R592+R593*3+R594+R595*3+R596*10+R597*3+R598+R599*3+R600*2+R601*10+R602*5+Q603*3</f>
        <v>0</v>
      </c>
      <c r="R604" s="1450"/>
      <c r="T604" s="1932">
        <f>U590*2+U591+U592+U596*6+U597*3+U603*3</f>
        <v>0</v>
      </c>
      <c r="U604" s="1450"/>
      <c r="W604" s="1934">
        <f>X590*2+X591+X592+X597*3+X600*2</f>
        <v>0</v>
      </c>
      <c r="X604" s="1450"/>
    </row>
    <row r="605" spans="1:24" ht="12.75">
      <c r="A605" s="1391"/>
      <c r="B605" s="1857">
        <f>IF(B604&gt;B589,"UCL Error","")</f>
      </c>
      <c r="C605" s="1447"/>
      <c r="E605" s="1857">
        <f>IF(E604&gt;E589,"UCL Error","")</f>
      </c>
      <c r="F605" s="1447"/>
      <c r="H605" s="1857">
        <f>IF(H604&gt;H589,"UCL Error","")</f>
      </c>
      <c r="I605" s="1447"/>
      <c r="J605" s="1827"/>
      <c r="K605" s="1857">
        <f>IF(K604&gt;K589,"UCL Error","")</f>
      </c>
      <c r="L605" s="1447"/>
      <c r="N605" s="1857">
        <f>IF(N604&gt;N589,"UCL Error","")</f>
      </c>
      <c r="O605" s="1447"/>
      <c r="Q605" s="1857">
        <f>IF(Q604&gt;Q589,"UCL Error","")</f>
      </c>
      <c r="R605" s="1447"/>
      <c r="T605" s="1857">
        <f>IF(T604&gt;T589,"UCL Error","")</f>
      </c>
      <c r="U605" s="1447"/>
      <c r="W605" s="1857">
        <f>IF(W604&gt;W589,"UCL Error","")</f>
      </c>
      <c r="X605" s="1447"/>
    </row>
    <row r="606" spans="1:24" ht="15.75">
      <c r="A606" s="1394" t="s">
        <v>1390</v>
      </c>
      <c r="B606" s="1414">
        <f>B604+C585+C586+C584+C587</f>
        <v>0</v>
      </c>
      <c r="C606" s="1447"/>
      <c r="E606" s="1414">
        <f>E604+F585+F586+F584+F587</f>
        <v>0</v>
      </c>
      <c r="F606" s="1447"/>
      <c r="H606" s="1414">
        <f>H604+I585+I586+I584+I587</f>
        <v>0</v>
      </c>
      <c r="I606" s="1447"/>
      <c r="J606" s="1828"/>
      <c r="K606" s="1414">
        <f>K604+L585+L586+L584+L587</f>
        <v>0</v>
      </c>
      <c r="L606" s="1447"/>
      <c r="N606" s="1414">
        <f>N604+O585+O586+O584+O587</f>
        <v>0</v>
      </c>
      <c r="O606" s="1447"/>
      <c r="Q606" s="1414">
        <f>Q604+R585+R586+R584+R587</f>
        <v>0</v>
      </c>
      <c r="R606" s="1447"/>
      <c r="T606" s="1414">
        <f>T604+U585+U586+U584+U587</f>
        <v>0</v>
      </c>
      <c r="U606" s="1447"/>
      <c r="W606" s="1414">
        <f>W604+X585+X586+X584+X587</f>
        <v>0</v>
      </c>
      <c r="X606" s="1447"/>
    </row>
    <row r="607" spans="1:24" ht="13.5" thickBot="1">
      <c r="A607" s="1395" t="s">
        <v>35</v>
      </c>
      <c r="B607" s="1395" t="s">
        <v>55</v>
      </c>
      <c r="C607" s="1445"/>
      <c r="E607" s="1395" t="s">
        <v>55</v>
      </c>
      <c r="F607" s="1445"/>
      <c r="H607" s="1395" t="s">
        <v>55</v>
      </c>
      <c r="I607" s="1468"/>
      <c r="J607" s="1827"/>
      <c r="K607" s="1395" t="s">
        <v>55</v>
      </c>
      <c r="L607" s="1445"/>
      <c r="N607" s="1395" t="s">
        <v>55</v>
      </c>
      <c r="O607" s="1445"/>
      <c r="Q607" s="1395" t="s">
        <v>55</v>
      </c>
      <c r="R607" s="1445"/>
      <c r="T607" s="1881"/>
      <c r="U607" s="1882"/>
      <c r="W607" s="1878"/>
      <c r="X607" s="1879"/>
    </row>
    <row r="608" spans="1:24" ht="19.5" thickBot="1" thickTop="1">
      <c r="A608" s="1400" t="s">
        <v>1444</v>
      </c>
      <c r="B608" s="1408">
        <f>B579+C581+C582-B606-C607-C583</f>
        <v>44</v>
      </c>
      <c r="C608" s="1441"/>
      <c r="D608" s="1128"/>
      <c r="E608" s="1417">
        <f>E579+F581+F582-E606-F607-F583</f>
        <v>44</v>
      </c>
      <c r="F608" s="1461"/>
      <c r="G608" s="1128"/>
      <c r="H608" s="1419">
        <f>H579+I581+I582-H606-I607-I583</f>
        <v>44</v>
      </c>
      <c r="I608" s="1465"/>
      <c r="J608" s="1824"/>
      <c r="K608" s="1422">
        <f>K579+L581+L582-K606-L607-L583</f>
        <v>44</v>
      </c>
      <c r="L608" s="1477"/>
      <c r="M608" s="1128"/>
      <c r="N608" s="1902">
        <f>N579+O581+O582-O583-O588-O590-O591-N606-O607</f>
        <v>44</v>
      </c>
      <c r="O608" s="1483"/>
      <c r="P608" s="1128"/>
      <c r="Q608" s="1433">
        <f>Q579+R581+R582-Q606-R607-R583</f>
        <v>44</v>
      </c>
      <c r="R608" s="1487"/>
      <c r="S608" s="1127"/>
      <c r="T608" s="1438">
        <f>T579+U581+U582-T606-U607-U583</f>
        <v>44</v>
      </c>
      <c r="U608" s="1492"/>
      <c r="V608" s="1129"/>
      <c r="W608" s="1435">
        <f>W579+X581+X582-W606-X607-X583</f>
        <v>44</v>
      </c>
      <c r="X608" s="1490"/>
    </row>
    <row r="609" spans="1:24" ht="30">
      <c r="A609" s="1912" t="s">
        <v>1402</v>
      </c>
      <c r="B609" s="1415"/>
      <c r="C609" s="1455"/>
      <c r="D609" s="1147"/>
      <c r="E609" s="1415"/>
      <c r="F609" s="1455"/>
      <c r="G609" s="1147"/>
      <c r="H609" s="1415"/>
      <c r="I609" s="1455"/>
      <c r="J609" s="1148"/>
      <c r="K609" s="1425"/>
      <c r="L609" s="1480"/>
      <c r="M609" s="1147"/>
      <c r="N609" s="1431"/>
      <c r="O609" s="1480"/>
      <c r="P609" s="1147"/>
      <c r="Q609" s="1431"/>
      <c r="R609" s="1480"/>
      <c r="S609" s="1147"/>
      <c r="T609" s="1431"/>
      <c r="U609" s="1480"/>
      <c r="V609" s="1147"/>
      <c r="W609" s="1436"/>
      <c r="X609" s="1480"/>
    </row>
    <row r="610" spans="1:24" ht="45.75" thickBot="1">
      <c r="A610" s="1401"/>
      <c r="B610" s="1143"/>
      <c r="C610" s="1456"/>
      <c r="D610" s="1144"/>
      <c r="E610" s="1143"/>
      <c r="F610" s="1456"/>
      <c r="G610" s="1144"/>
      <c r="H610" s="1143"/>
      <c r="I610" s="1475"/>
      <c r="J610" s="1150"/>
      <c r="K610" s="1426" t="s">
        <v>1445</v>
      </c>
      <c r="L610" s="1481"/>
      <c r="M610" s="1144"/>
      <c r="N610" s="1144"/>
      <c r="O610" s="1485"/>
      <c r="P610" s="1144"/>
      <c r="Q610" s="1144"/>
      <c r="R610" s="1485"/>
      <c r="S610" s="1144"/>
      <c r="T610" s="1144"/>
      <c r="U610" s="1485"/>
      <c r="V610" s="1144"/>
      <c r="W610" s="1144"/>
      <c r="X610" s="1485"/>
    </row>
    <row r="611" spans="1:24" ht="19.5" thickBot="1" thickTop="1">
      <c r="A611" s="1402" t="s">
        <v>1445</v>
      </c>
      <c r="B611" s="1408">
        <f>B608</f>
        <v>44</v>
      </c>
      <c r="C611" s="1441"/>
      <c r="D611" s="1128"/>
      <c r="E611" s="1417">
        <f>E608</f>
        <v>44</v>
      </c>
      <c r="F611" s="1461"/>
      <c r="G611" s="1128"/>
      <c r="H611" s="1419">
        <f>H608</f>
        <v>44</v>
      </c>
      <c r="I611" s="1465"/>
      <c r="J611" s="1824"/>
      <c r="K611" s="1422">
        <f>K608</f>
        <v>44</v>
      </c>
      <c r="L611" s="1477"/>
      <c r="M611" s="1128"/>
      <c r="N611" s="1429">
        <f>N608</f>
        <v>44</v>
      </c>
      <c r="O611" s="1483"/>
      <c r="P611" s="1128"/>
      <c r="Q611" s="1433">
        <f>Q608</f>
        <v>44</v>
      </c>
      <c r="R611" s="1487"/>
      <c r="S611" s="1127"/>
      <c r="T611" s="1438">
        <f>T608</f>
        <v>44</v>
      </c>
      <c r="U611" s="1492"/>
      <c r="V611" s="1129"/>
      <c r="W611" s="1435">
        <f>W608</f>
        <v>44</v>
      </c>
      <c r="X611" s="1490"/>
    </row>
    <row r="612" spans="1:24" ht="14.25">
      <c r="A612" s="1385" t="s">
        <v>1354</v>
      </c>
      <c r="B612" s="1133">
        <f>B580+C581</f>
        <v>150</v>
      </c>
      <c r="C612" s="1442"/>
      <c r="D612" s="1132"/>
      <c r="E612" s="1086">
        <f>E580+F581</f>
        <v>50</v>
      </c>
      <c r="F612" s="1462"/>
      <c r="G612" s="1112"/>
      <c r="H612" s="1123">
        <f>H580+I581</f>
        <v>70</v>
      </c>
      <c r="I612" s="1466"/>
      <c r="J612" s="1825"/>
      <c r="K612" s="1124">
        <f>K580+L581</f>
        <v>90</v>
      </c>
      <c r="L612" s="1462"/>
      <c r="M612" s="1112"/>
      <c r="N612" s="1125">
        <f>N580+O581</f>
        <v>120</v>
      </c>
      <c r="O612" s="1494"/>
      <c r="P612" s="1112"/>
      <c r="Q612" s="1126">
        <f>Q580+R581</f>
        <v>100</v>
      </c>
      <c r="R612" s="1462"/>
      <c r="S612" s="1112"/>
      <c r="T612" s="1134">
        <f>T580+U581</f>
        <v>60</v>
      </c>
      <c r="U612" s="1493"/>
      <c r="V612" s="1130"/>
      <c r="W612" s="1131">
        <f>W580+X581</f>
        <v>20</v>
      </c>
      <c r="X612" s="1450"/>
    </row>
    <row r="613" spans="1:24" ht="12.75">
      <c r="A613" s="1386" t="s">
        <v>32</v>
      </c>
      <c r="B613" s="1409" t="s">
        <v>1397</v>
      </c>
      <c r="C613" s="1443"/>
      <c r="D613" s="1132"/>
      <c r="E613" s="1409" t="s">
        <v>1397</v>
      </c>
      <c r="F613" s="1463"/>
      <c r="G613" s="1112"/>
      <c r="H613" s="1409" t="s">
        <v>1397</v>
      </c>
      <c r="I613" s="1467"/>
      <c r="J613" s="1825"/>
      <c r="K613" s="1409" t="s">
        <v>1397</v>
      </c>
      <c r="L613" s="1463"/>
      <c r="M613" s="1112"/>
      <c r="N613" s="1409" t="s">
        <v>1397</v>
      </c>
      <c r="O613" s="1463"/>
      <c r="P613" s="1112"/>
      <c r="Q613" s="1409" t="s">
        <v>1397</v>
      </c>
      <c r="R613" s="1463"/>
      <c r="S613" s="1112"/>
      <c r="T613" s="1409" t="s">
        <v>1397</v>
      </c>
      <c r="U613" s="1463"/>
      <c r="V613" s="1112"/>
      <c r="W613" s="1409" t="s">
        <v>1397</v>
      </c>
      <c r="X613" s="1463"/>
    </row>
    <row r="614" spans="1:24" ht="12.75">
      <c r="A614" s="1387" t="s">
        <v>33</v>
      </c>
      <c r="B614" s="1410" t="s">
        <v>1398</v>
      </c>
      <c r="C614" s="1444"/>
      <c r="D614" s="1112"/>
      <c r="E614" s="1410" t="s">
        <v>1398</v>
      </c>
      <c r="F614" s="1463"/>
      <c r="G614" s="1112"/>
      <c r="H614" s="1410" t="s">
        <v>1398</v>
      </c>
      <c r="I614" s="1467"/>
      <c r="J614" s="1825"/>
      <c r="K614" s="1410" t="s">
        <v>1398</v>
      </c>
      <c r="L614" s="1463"/>
      <c r="M614" s="1112"/>
      <c r="N614" s="1410" t="s">
        <v>1398</v>
      </c>
      <c r="O614" s="1463"/>
      <c r="P614" s="1112"/>
      <c r="Q614" s="1410" t="s">
        <v>1398</v>
      </c>
      <c r="R614" s="1463"/>
      <c r="S614" s="1112"/>
      <c r="T614" s="1410" t="s">
        <v>1398</v>
      </c>
      <c r="U614" s="1463"/>
      <c r="V614" s="1112"/>
      <c r="W614" s="1410" t="s">
        <v>1398</v>
      </c>
      <c r="X614" s="1463"/>
    </row>
    <row r="615" spans="1:24" ht="12.75">
      <c r="A615" s="1388" t="s">
        <v>37</v>
      </c>
      <c r="B615" s="1411" t="s">
        <v>37</v>
      </c>
      <c r="C615" s="1445"/>
      <c r="D615" s="1117"/>
      <c r="E615" s="1411" t="s">
        <v>37</v>
      </c>
      <c r="F615" s="1445"/>
      <c r="G615" s="1117"/>
      <c r="H615" s="1411" t="s">
        <v>37</v>
      </c>
      <c r="I615" s="1468"/>
      <c r="J615" s="1826"/>
      <c r="K615" s="1411" t="s">
        <v>37</v>
      </c>
      <c r="L615" s="1445"/>
      <c r="M615" s="1117"/>
      <c r="N615" s="1411" t="s">
        <v>1400</v>
      </c>
      <c r="O615" s="1445"/>
      <c r="P615" s="1117"/>
      <c r="Q615" s="1411" t="s">
        <v>37</v>
      </c>
      <c r="R615" s="1445"/>
      <c r="S615" s="1117"/>
      <c r="T615" s="1411" t="s">
        <v>37</v>
      </c>
      <c r="U615" s="1445"/>
      <c r="V615" s="1117"/>
      <c r="W615" s="1411" t="s">
        <v>37</v>
      </c>
      <c r="X615" s="1445"/>
    </row>
    <row r="616" spans="1:24" ht="12.75">
      <c r="A616" s="1389" t="s">
        <v>34</v>
      </c>
      <c r="B616" s="1412" t="s">
        <v>434</v>
      </c>
      <c r="C616" s="1445"/>
      <c r="D616" s="1112"/>
      <c r="E616" s="1412" t="s">
        <v>434</v>
      </c>
      <c r="F616" s="1445"/>
      <c r="G616" s="1112"/>
      <c r="H616" s="1412" t="s">
        <v>434</v>
      </c>
      <c r="I616" s="1468"/>
      <c r="J616" s="1825"/>
      <c r="K616" s="1412" t="s">
        <v>434</v>
      </c>
      <c r="L616" s="1445"/>
      <c r="M616" s="1112"/>
      <c r="N616" s="1412" t="s">
        <v>434</v>
      </c>
      <c r="O616" s="1445"/>
      <c r="P616" s="1112"/>
      <c r="Q616" s="1412" t="s">
        <v>434</v>
      </c>
      <c r="R616" s="1445"/>
      <c r="S616" s="1112"/>
      <c r="T616" s="1412" t="s">
        <v>434</v>
      </c>
      <c r="U616" s="1445"/>
      <c r="V616" s="1112"/>
      <c r="W616" s="1412" t="s">
        <v>434</v>
      </c>
      <c r="X616" s="1445"/>
    </row>
    <row r="617" spans="1:24" ht="12.75">
      <c r="A617" s="1390" t="s">
        <v>1370</v>
      </c>
      <c r="B617" s="1413" t="s">
        <v>200</v>
      </c>
      <c r="C617" s="1446"/>
      <c r="D617" s="1113"/>
      <c r="E617" s="1413" t="s">
        <v>200</v>
      </c>
      <c r="F617" s="1446"/>
      <c r="G617" s="1113"/>
      <c r="H617" s="1413" t="s">
        <v>200</v>
      </c>
      <c r="I617" s="1469"/>
      <c r="J617" s="1825"/>
      <c r="K617" s="1413" t="s">
        <v>200</v>
      </c>
      <c r="L617" s="1446"/>
      <c r="M617" s="1113"/>
      <c r="N617" s="1413" t="s">
        <v>200</v>
      </c>
      <c r="O617" s="1446"/>
      <c r="P617" s="1113"/>
      <c r="Q617" s="1413" t="s">
        <v>200</v>
      </c>
      <c r="R617" s="1446"/>
      <c r="S617" s="1113"/>
      <c r="T617" s="1413" t="s">
        <v>200</v>
      </c>
      <c r="U617" s="1446"/>
      <c r="V617" s="1113"/>
      <c r="W617" s="1413" t="s">
        <v>200</v>
      </c>
      <c r="X617" s="1446"/>
    </row>
    <row r="618" spans="1:24" ht="12.75">
      <c r="A618" s="1389" t="s">
        <v>1371</v>
      </c>
      <c r="B618" s="1412" t="s">
        <v>1399</v>
      </c>
      <c r="C618" s="1445"/>
      <c r="D618" s="1112"/>
      <c r="E618" s="1412" t="s">
        <v>1399</v>
      </c>
      <c r="F618" s="1445"/>
      <c r="G618" s="1112"/>
      <c r="H618" s="1412" t="s">
        <v>1399</v>
      </c>
      <c r="I618" s="1468"/>
      <c r="J618" s="1825"/>
      <c r="K618" s="1412" t="s">
        <v>1399</v>
      </c>
      <c r="L618" s="1445"/>
      <c r="M618" s="1112"/>
      <c r="N618" s="1412" t="s">
        <v>1399</v>
      </c>
      <c r="O618" s="1445"/>
      <c r="P618" s="1112"/>
      <c r="Q618" s="1412" t="s">
        <v>1399</v>
      </c>
      <c r="R618" s="1445"/>
      <c r="S618" s="1112"/>
      <c r="T618" s="1412" t="s">
        <v>1399</v>
      </c>
      <c r="U618" s="1445"/>
      <c r="V618" s="1112"/>
      <c r="W618" s="1412" t="s">
        <v>1399</v>
      </c>
      <c r="X618" s="1445"/>
    </row>
    <row r="619" spans="1:24" ht="12.75">
      <c r="A619" s="1390" t="s">
        <v>36</v>
      </c>
      <c r="B619" s="1390" t="s">
        <v>36</v>
      </c>
      <c r="C619" s="1445"/>
      <c r="E619" s="1390" t="s">
        <v>36</v>
      </c>
      <c r="F619" s="1445"/>
      <c r="H619" s="1390" t="s">
        <v>36</v>
      </c>
      <c r="I619" s="1468"/>
      <c r="J619" s="1827"/>
      <c r="K619" s="1390" t="s">
        <v>36</v>
      </c>
      <c r="L619" s="1445"/>
      <c r="N619" s="1390" t="s">
        <v>36</v>
      </c>
      <c r="O619" s="1445"/>
      <c r="Q619" s="1390" t="s">
        <v>36</v>
      </c>
      <c r="R619" s="1445"/>
      <c r="T619" s="1390" t="s">
        <v>36</v>
      </c>
      <c r="U619" s="1445"/>
      <c r="W619" s="1390" t="s">
        <v>36</v>
      </c>
      <c r="X619" s="1445"/>
    </row>
    <row r="620" spans="1:24" s="1115" customFormat="1" ht="13.5" thickBot="1">
      <c r="A620" s="1896" t="s">
        <v>1522</v>
      </c>
      <c r="B620" s="1896" t="s">
        <v>1522</v>
      </c>
      <c r="C620" s="1903"/>
      <c r="E620" s="1896" t="s">
        <v>1522</v>
      </c>
      <c r="F620" s="1903"/>
      <c r="H620" s="1896" t="s">
        <v>1522</v>
      </c>
      <c r="I620" s="1903"/>
      <c r="J620" s="1886"/>
      <c r="K620" s="1896" t="s">
        <v>1522</v>
      </c>
      <c r="L620" s="1903"/>
      <c r="N620" s="1896" t="s">
        <v>1522</v>
      </c>
      <c r="O620" s="1903"/>
      <c r="Q620" s="1391"/>
      <c r="R620" s="1447"/>
      <c r="T620" s="1391"/>
      <c r="U620" s="1447"/>
      <c r="W620" s="1391"/>
      <c r="X620" s="1447"/>
    </row>
    <row r="621" spans="1:28" s="1075" customFormat="1" ht="21.75" thickBot="1" thickTop="1">
      <c r="A621" s="1937" t="s">
        <v>1382</v>
      </c>
      <c r="B621" s="1925">
        <f>ROUNDDOWN((((B612+C613-IF(C619&gt;0,C619,0)-C615)/3)-C620)/IF(C621="yes",2,1),0)+IF(C619&lt;0,ROUNDDOWN(-C619/3,0),0)</f>
        <v>50</v>
      </c>
      <c r="C621" s="1898" t="s">
        <v>1525</v>
      </c>
      <c r="D621" s="1128"/>
      <c r="E621" s="1926">
        <f>ROUNDDOWN((((E612+F613-IF(F619&gt;0,F619,0)-F615)/3)-F620)/IF(F621="yes",2,1),0)+IF(F619&lt;0,ROUNDDOWN(-F619/3,0),0)</f>
        <v>16</v>
      </c>
      <c r="F621" s="1898" t="s">
        <v>1525</v>
      </c>
      <c r="G621" s="1128"/>
      <c r="H621" s="1925">
        <f>ROUNDDOWN((((H612+I613-IF(I619&gt;0,I619,0)-I615)/3)-I620)/IF(I621="yes",2,1),0)+IF(I619&lt;0,ROUNDDOWN(-I619/3,0),0)</f>
        <v>23</v>
      </c>
      <c r="I621" s="1898" t="s">
        <v>1525</v>
      </c>
      <c r="J621" s="1824"/>
      <c r="K621" s="1927">
        <f>ROUNDDOWN((((K612+L613-IF(L619&gt;0,L619,0)-L615)/3)-L620)/IF(L621="yes",2,1),0)+IF(L619&lt;0,ROUNDDOWN(-L619/3,0),0)</f>
        <v>30</v>
      </c>
      <c r="L621" s="1898" t="s">
        <v>1525</v>
      </c>
      <c r="M621" s="1128"/>
      <c r="N621" s="1928">
        <f>ROUNDDOWN((((N612+O613-IF(O619&gt;0,O619,0)-O615-40-O612)/3)-O620)/IF(O621="yes",2,1)+(40+O612)/3-O622/3-(O623/3)+IF(O619&lt;0,(-O619/3),0),0)</f>
        <v>40</v>
      </c>
      <c r="O621" s="1898" t="s">
        <v>1525</v>
      </c>
      <c r="P621" s="1128"/>
      <c r="Q621" s="1929">
        <f>ROUNDDOWN((Q612+R613-R619-R615)/3,0)/IF(R621="yes",2,1)</f>
        <v>33</v>
      </c>
      <c r="R621" s="1898" t="s">
        <v>1525</v>
      </c>
      <c r="S621" s="1127"/>
      <c r="T621" s="1930">
        <f>ROUNDDOWN((T612+U613-U619-U615)/3,0)/IF(U621="yes",2,1)</f>
        <v>20</v>
      </c>
      <c r="U621" s="1898" t="s">
        <v>1525</v>
      </c>
      <c r="V621" s="1129"/>
      <c r="W621" s="1931">
        <f>ROUNDDOWN((W612+X613-X619-X615)/3,0)</f>
        <v>6</v>
      </c>
      <c r="X621" s="1856"/>
      <c r="Y621" s="1114"/>
      <c r="Z621" s="1114"/>
      <c r="AA621" s="1076"/>
      <c r="AB621" s="1076"/>
    </row>
    <row r="622" spans="1:28" s="288" customFormat="1" ht="15" thickBot="1">
      <c r="A622" s="1392"/>
      <c r="B622" s="1077" t="s">
        <v>40</v>
      </c>
      <c r="C622" s="1448"/>
      <c r="D622" s="1111"/>
      <c r="E622" s="1077" t="s">
        <v>40</v>
      </c>
      <c r="F622" s="1448"/>
      <c r="G622" s="1111"/>
      <c r="H622" s="1089" t="s">
        <v>889</v>
      </c>
      <c r="I622" s="1470"/>
      <c r="J622" s="1825"/>
      <c r="K622" s="1092" t="s">
        <v>60</v>
      </c>
      <c r="L622" s="1448"/>
      <c r="M622" s="1895"/>
      <c r="N622" s="1430" t="s">
        <v>1523</v>
      </c>
      <c r="O622" s="1897"/>
      <c r="P622" s="1894"/>
      <c r="Q622" s="1077" t="s">
        <v>59</v>
      </c>
      <c r="R622" s="1448"/>
      <c r="S622" s="1111"/>
      <c r="T622" s="1104" t="s">
        <v>41</v>
      </c>
      <c r="U622" s="1448"/>
      <c r="V622" s="1111"/>
      <c r="W622" s="1089" t="s">
        <v>62</v>
      </c>
      <c r="X622" s="1448"/>
      <c r="Y622" s="1111"/>
      <c r="Z622" s="1111"/>
      <c r="AA622" s="1071"/>
      <c r="AB622" s="1071"/>
    </row>
    <row r="623" spans="1:28" s="6" customFormat="1" ht="15" thickBot="1">
      <c r="A623" s="1393"/>
      <c r="B623" s="1078" t="s">
        <v>1342</v>
      </c>
      <c r="C623" s="1449"/>
      <c r="D623" s="1112"/>
      <c r="E623" s="1087" t="s">
        <v>41</v>
      </c>
      <c r="F623" s="1449"/>
      <c r="G623" s="1112"/>
      <c r="H623" s="1078" t="s">
        <v>62</v>
      </c>
      <c r="I623" s="1471"/>
      <c r="J623" s="1825"/>
      <c r="K623" s="1093" t="s">
        <v>61</v>
      </c>
      <c r="L623" s="1449"/>
      <c r="M623" s="1130"/>
      <c r="N623" s="1914" t="s">
        <v>1524</v>
      </c>
      <c r="O623" s="1897"/>
      <c r="P623" s="1132"/>
      <c r="Q623" s="1087" t="s">
        <v>62</v>
      </c>
      <c r="R623" s="1449"/>
      <c r="S623" s="1112"/>
      <c r="T623" s="1105" t="s">
        <v>42</v>
      </c>
      <c r="U623" s="1449"/>
      <c r="V623" s="1112"/>
      <c r="W623" s="1078" t="s">
        <v>891</v>
      </c>
      <c r="X623" s="1449"/>
      <c r="Y623" s="1112"/>
      <c r="Z623" s="1112"/>
      <c r="AA623" s="8"/>
      <c r="AB623" s="8"/>
    </row>
    <row r="624" spans="1:28" s="6" customFormat="1" ht="14.25">
      <c r="A624" s="1393" t="s">
        <v>1383</v>
      </c>
      <c r="B624" s="1078" t="s">
        <v>1374</v>
      </c>
      <c r="C624" s="1449"/>
      <c r="D624" s="1112"/>
      <c r="E624" s="1078" t="s">
        <v>1374</v>
      </c>
      <c r="F624" s="1449"/>
      <c r="G624" s="1112"/>
      <c r="H624" s="1078" t="s">
        <v>891</v>
      </c>
      <c r="I624" s="1471"/>
      <c r="J624" s="1825"/>
      <c r="K624" s="1093" t="s">
        <v>64</v>
      </c>
      <c r="L624" s="1449"/>
      <c r="M624" s="1112"/>
      <c r="N624" s="1077" t="s">
        <v>59</v>
      </c>
      <c r="O624" s="1448"/>
      <c r="P624" s="1112"/>
      <c r="Q624" s="1087" t="s">
        <v>63</v>
      </c>
      <c r="R624" s="1449"/>
      <c r="S624" s="1112"/>
      <c r="T624" s="1105" t="s">
        <v>43</v>
      </c>
      <c r="U624" s="1449"/>
      <c r="V624" s="1112"/>
      <c r="W624" s="1078" t="s">
        <v>1378</v>
      </c>
      <c r="X624" s="1449"/>
      <c r="Y624" s="1112"/>
      <c r="Z624" s="1112"/>
      <c r="AA624" s="8"/>
      <c r="AB624" s="8"/>
    </row>
    <row r="625" spans="1:28" s="6" customFormat="1" ht="14.25">
      <c r="A625" s="1393" t="s">
        <v>1384</v>
      </c>
      <c r="B625" s="1079" t="s">
        <v>1375</v>
      </c>
      <c r="C625" s="1449"/>
      <c r="D625" s="1112"/>
      <c r="E625" s="1079" t="s">
        <v>1375</v>
      </c>
      <c r="F625" s="1449"/>
      <c r="G625" s="1112"/>
      <c r="H625" s="1079" t="s">
        <v>1375</v>
      </c>
      <c r="I625" s="1471"/>
      <c r="J625" s="1825"/>
      <c r="K625" s="1094" t="s">
        <v>1380</v>
      </c>
      <c r="L625" s="1449"/>
      <c r="M625" s="1112"/>
      <c r="N625" s="1087" t="s">
        <v>61</v>
      </c>
      <c r="O625" s="1449"/>
      <c r="P625" s="1112"/>
      <c r="Q625" s="1100" t="s">
        <v>1375</v>
      </c>
      <c r="R625" s="1449"/>
      <c r="S625" s="1112"/>
      <c r="T625" s="1088"/>
      <c r="U625" s="1109"/>
      <c r="V625" s="1112"/>
      <c r="W625" s="1088"/>
      <c r="X625" s="1109"/>
      <c r="Y625" s="1112"/>
      <c r="Z625" s="1112"/>
      <c r="AA625" s="8"/>
      <c r="AB625" s="8"/>
    </row>
    <row r="626" spans="1:28" s="6" customFormat="1" ht="14.25">
      <c r="A626" s="1393" t="s">
        <v>1385</v>
      </c>
      <c r="B626" s="1080" t="s">
        <v>44</v>
      </c>
      <c r="C626" s="1449"/>
      <c r="D626" s="1112"/>
      <c r="E626" s="1088"/>
      <c r="F626" s="1109"/>
      <c r="G626" s="1112"/>
      <c r="H626" s="1080" t="s">
        <v>50</v>
      </c>
      <c r="I626" s="1471"/>
      <c r="J626" s="1825"/>
      <c r="K626" s="1095" t="s">
        <v>1375</v>
      </c>
      <c r="L626" s="1449"/>
      <c r="M626" s="1112"/>
      <c r="N626" s="1087" t="s">
        <v>63</v>
      </c>
      <c r="O626" s="1449"/>
      <c r="P626" s="1112"/>
      <c r="Q626" s="1101" t="s">
        <v>1381</v>
      </c>
      <c r="R626" s="1488"/>
      <c r="S626" s="1112"/>
      <c r="T626" s="1088"/>
      <c r="U626" s="1109"/>
      <c r="V626" s="1112"/>
      <c r="W626" s="1088"/>
      <c r="X626" s="1109"/>
      <c r="Y626" s="1112"/>
      <c r="Z626" s="1112"/>
      <c r="AA626" s="8"/>
      <c r="AB626" s="8"/>
    </row>
    <row r="627" spans="1:28" s="6" customFormat="1" ht="14.25">
      <c r="A627" s="1393" t="s">
        <v>1386</v>
      </c>
      <c r="B627" s="1081" t="s">
        <v>46</v>
      </c>
      <c r="C627" s="1449"/>
      <c r="D627" s="1112"/>
      <c r="E627" s="1080" t="s">
        <v>47</v>
      </c>
      <c r="F627" s="1449"/>
      <c r="G627" s="1112"/>
      <c r="H627" s="1080" t="s">
        <v>48</v>
      </c>
      <c r="I627" s="1471"/>
      <c r="J627" s="1825"/>
      <c r="K627" s="1096" t="s">
        <v>69</v>
      </c>
      <c r="L627" s="1449"/>
      <c r="M627" s="1112"/>
      <c r="N627" s="1079" t="s">
        <v>1375</v>
      </c>
      <c r="O627" s="1449"/>
      <c r="P627" s="1112"/>
      <c r="Q627" s="1102" t="s">
        <v>1392</v>
      </c>
      <c r="R627" s="1488"/>
      <c r="S627" s="1112"/>
      <c r="T627" s="1088"/>
      <c r="U627" s="1109"/>
      <c r="V627" s="1112"/>
      <c r="W627" s="1088"/>
      <c r="X627" s="1109"/>
      <c r="Y627" s="1112"/>
      <c r="Z627" s="1112"/>
      <c r="AA627" s="8"/>
      <c r="AB627" s="8"/>
    </row>
    <row r="628" spans="1:28" s="6" customFormat="1" ht="14.25">
      <c r="A628" s="1393" t="s">
        <v>1387</v>
      </c>
      <c r="B628" s="1082" t="s">
        <v>49</v>
      </c>
      <c r="C628" s="1449"/>
      <c r="D628" s="1112"/>
      <c r="E628" s="1088"/>
      <c r="F628" s="1109"/>
      <c r="G628" s="1112"/>
      <c r="H628" s="1080" t="s">
        <v>45</v>
      </c>
      <c r="I628" s="1471"/>
      <c r="J628" s="1825"/>
      <c r="K628" s="1096" t="s">
        <v>66</v>
      </c>
      <c r="L628" s="1449"/>
      <c r="M628" s="1112"/>
      <c r="N628" s="1080" t="s">
        <v>66</v>
      </c>
      <c r="O628" s="1449"/>
      <c r="P628" s="1112"/>
      <c r="Q628" s="1103" t="s">
        <v>44</v>
      </c>
      <c r="R628" s="1449"/>
      <c r="S628" s="1112"/>
      <c r="T628" s="1106" t="s">
        <v>65</v>
      </c>
      <c r="U628" s="1449"/>
      <c r="V628" s="1112"/>
      <c r="W628" s="1088"/>
      <c r="X628" s="1109"/>
      <c r="Y628" s="1112"/>
      <c r="Z628" s="1112"/>
      <c r="AA628" s="8"/>
      <c r="AB628" s="8"/>
    </row>
    <row r="629" spans="1:24" ht="14.25">
      <c r="A629" s="1393" t="s">
        <v>1385</v>
      </c>
      <c r="B629" s="1080" t="s">
        <v>51</v>
      </c>
      <c r="C629" s="1449"/>
      <c r="E629" s="1088"/>
      <c r="F629" s="1109"/>
      <c r="H629" s="1083" t="s">
        <v>52</v>
      </c>
      <c r="I629" s="1471"/>
      <c r="J629" s="1827"/>
      <c r="K629" s="1096" t="s">
        <v>65</v>
      </c>
      <c r="L629" s="1449"/>
      <c r="N629" s="1080" t="s">
        <v>47</v>
      </c>
      <c r="O629" s="1449"/>
      <c r="Q629" s="1083" t="s">
        <v>52</v>
      </c>
      <c r="R629" s="1449"/>
      <c r="T629" s="1107" t="s">
        <v>52</v>
      </c>
      <c r="U629" s="1449"/>
      <c r="W629" s="1083" t="s">
        <v>67</v>
      </c>
      <c r="X629" s="1449"/>
    </row>
    <row r="630" spans="1:24" ht="14.25">
      <c r="A630" s="1393" t="s">
        <v>1388</v>
      </c>
      <c r="B630" s="1083" t="s">
        <v>52</v>
      </c>
      <c r="C630" s="1449"/>
      <c r="E630" s="1083" t="s">
        <v>52</v>
      </c>
      <c r="F630" s="1449"/>
      <c r="H630" s="1083" t="s">
        <v>53</v>
      </c>
      <c r="I630" s="1471"/>
      <c r="J630" s="1827"/>
      <c r="K630" s="1097" t="s">
        <v>52</v>
      </c>
      <c r="L630" s="1449"/>
      <c r="N630" s="1083" t="s">
        <v>52</v>
      </c>
      <c r="O630" s="1449"/>
      <c r="Q630" s="1083" t="s">
        <v>53</v>
      </c>
      <c r="R630" s="1449"/>
      <c r="T630" s="1088"/>
      <c r="U630" s="1109"/>
      <c r="W630" s="1088"/>
      <c r="X630" s="1109"/>
    </row>
    <row r="631" spans="1:24" ht="14.25">
      <c r="A631" s="1393" t="s">
        <v>1389</v>
      </c>
      <c r="B631" s="1083" t="s">
        <v>53</v>
      </c>
      <c r="C631" s="1449"/>
      <c r="E631" s="1083" t="s">
        <v>53</v>
      </c>
      <c r="F631" s="1449"/>
      <c r="H631" s="1084" t="s">
        <v>1377</v>
      </c>
      <c r="I631" s="1471"/>
      <c r="J631" s="1827"/>
      <c r="K631" s="1098" t="s">
        <v>1376</v>
      </c>
      <c r="L631" s="1449"/>
      <c r="N631" s="1083" t="s">
        <v>53</v>
      </c>
      <c r="O631" s="1449"/>
      <c r="Q631" s="1084" t="s">
        <v>1376</v>
      </c>
      <c r="R631" s="1449"/>
      <c r="T631" s="1088"/>
      <c r="U631" s="1109"/>
      <c r="W631" s="1088"/>
      <c r="X631" s="1109"/>
    </row>
    <row r="632" spans="1:26" s="6" customFormat="1" ht="14.25">
      <c r="A632" s="1393"/>
      <c r="B632" s="1084" t="s">
        <v>1376</v>
      </c>
      <c r="C632" s="1449"/>
      <c r="D632" s="1116"/>
      <c r="E632" s="1084" t="s">
        <v>1345</v>
      </c>
      <c r="F632" s="1449"/>
      <c r="G632" s="1116"/>
      <c r="H632" s="1090" t="s">
        <v>55</v>
      </c>
      <c r="I632" s="1471"/>
      <c r="J632" s="1826"/>
      <c r="K632" s="1099" t="s">
        <v>55</v>
      </c>
      <c r="L632" s="1449"/>
      <c r="M632" s="1116"/>
      <c r="N632" s="1084" t="s">
        <v>1376</v>
      </c>
      <c r="O632" s="1449"/>
      <c r="P632" s="1116"/>
      <c r="Q632" s="1090" t="s">
        <v>55</v>
      </c>
      <c r="R632" s="1449"/>
      <c r="S632" s="1116"/>
      <c r="T632" s="1088"/>
      <c r="U632" s="1109"/>
      <c r="V632" s="1116"/>
      <c r="W632" s="1090" t="s">
        <v>55</v>
      </c>
      <c r="X632" s="1449"/>
      <c r="Y632" s="1116"/>
      <c r="Z632" s="1116"/>
    </row>
    <row r="633" spans="1:24" ht="14.25">
      <c r="A633" s="1393"/>
      <c r="B633" s="1085" t="s">
        <v>55</v>
      </c>
      <c r="C633" s="1449"/>
      <c r="E633" s="1088"/>
      <c r="F633" s="1109"/>
      <c r="H633" s="1091" t="s">
        <v>1379</v>
      </c>
      <c r="I633" s="1471"/>
      <c r="J633" s="1827"/>
      <c r="K633" s="1099" t="s">
        <v>73</v>
      </c>
      <c r="L633" s="1449"/>
      <c r="N633" s="1090" t="s">
        <v>55</v>
      </c>
      <c r="O633" s="1449"/>
      <c r="Q633" s="1091" t="s">
        <v>1379</v>
      </c>
      <c r="R633" s="1449"/>
      <c r="T633" s="1088"/>
      <c r="U633" s="1109"/>
      <c r="W633" s="1088"/>
      <c r="X633" s="1109"/>
    </row>
    <row r="634" spans="1:26" s="6" customFormat="1" ht="14.25">
      <c r="A634" s="1393"/>
      <c r="B634" s="1091" t="s">
        <v>1393</v>
      </c>
      <c r="C634" s="1449"/>
      <c r="D634" s="1116"/>
      <c r="E634" s="1088"/>
      <c r="F634" s="1109"/>
      <c r="G634" s="1116"/>
      <c r="H634" s="1091" t="s">
        <v>1393</v>
      </c>
      <c r="I634" s="1471"/>
      <c r="J634" s="1826"/>
      <c r="K634" s="1091" t="s">
        <v>1393</v>
      </c>
      <c r="L634" s="1449"/>
      <c r="M634" s="1116"/>
      <c r="N634" s="1091" t="s">
        <v>1393</v>
      </c>
      <c r="O634" s="1449"/>
      <c r="P634" s="1116"/>
      <c r="Q634" s="1091" t="s">
        <v>1393</v>
      </c>
      <c r="R634" s="1449"/>
      <c r="S634" s="1116"/>
      <c r="T634" s="1088"/>
      <c r="U634" s="1109"/>
      <c r="V634" s="1116"/>
      <c r="W634" s="1088"/>
      <c r="X634" s="1109"/>
      <c r="Y634" s="1116"/>
      <c r="Z634" s="1116"/>
    </row>
    <row r="635" spans="1:24" ht="15">
      <c r="A635" s="1938" t="s">
        <v>68</v>
      </c>
      <c r="B635" s="1119">
        <f>Germany!AH24+Germany!AI24</f>
        <v>0</v>
      </c>
      <c r="C635" s="1450"/>
      <c r="E635" s="1119">
        <f>Italy!Y24+Italy!Z24</f>
        <v>0</v>
      </c>
      <c r="F635" s="1450"/>
      <c r="H635" s="1119">
        <f>Japan!AT29+Japan!AU29</f>
        <v>0</v>
      </c>
      <c r="I635" s="1472"/>
      <c r="J635" s="1827"/>
      <c r="K635" s="1120" t="s">
        <v>68</v>
      </c>
      <c r="L635" s="1449"/>
      <c r="N635" s="1119">
        <f>Britain!AK29+Britain!AL29</f>
        <v>0</v>
      </c>
      <c r="O635" s="1450"/>
      <c r="Q635" s="1119">
        <f>USANavy!W24+USANavy!X24+USANavy!AK24+USANavy!AL24</f>
        <v>0</v>
      </c>
      <c r="R635" s="1450"/>
      <c r="T635" s="1122" t="s">
        <v>68</v>
      </c>
      <c r="U635" s="1449"/>
      <c r="W635" s="1121"/>
      <c r="X635" s="1109"/>
    </row>
    <row r="636" spans="1:24" ht="20.25">
      <c r="A636" s="1933" t="s">
        <v>1369</v>
      </c>
      <c r="B636" s="1934">
        <f>C622*3+C623*2+C624*1+C625*3+C626*10+C627*8+C629*4+C630*3+C631+C632*3+C633*2+C628*6+C634*5+B635*3</f>
        <v>0</v>
      </c>
      <c r="C636" s="1451"/>
      <c r="E636" s="1934">
        <f>F622*3+F623*2+F624*1+F625*3+F627*4+F630*3+F631+F632*3+E635*3</f>
        <v>0</v>
      </c>
      <c r="F636" s="1450"/>
      <c r="H636" s="1934">
        <f>I622*3+I623*2+I624+I625*3+I626*6+I627*4+I628*2+I629*3+I630+I631*3+I632*2+I633*10+I634*5+H635*3</f>
        <v>0</v>
      </c>
      <c r="I636" s="1472"/>
      <c r="J636" s="1886"/>
      <c r="K636" s="1934">
        <f>L622*3+L623*2+L624+L626*3+L627*10+L628*8+L629*6+L630*3+L625+L631*3+L632*2+L634*5+L635*3</f>
        <v>0</v>
      </c>
      <c r="L636" s="1450"/>
      <c r="N636" s="1934">
        <f>O624*3+O625*2+O626*1+O627*3+O628*8+O629*4+O630*3+O631+O632*3+O633*2+O634*5+N635*3-R627*3-R626</f>
        <v>0</v>
      </c>
      <c r="O636" s="1450"/>
      <c r="Q636" s="1934">
        <f>R622*3+R623*2+R624+R625*3+R626+R627*3+R628*10+R629*3+R630+R631*3+R632*2+R633*10+R634*5+Q635*3</f>
        <v>0</v>
      </c>
      <c r="R636" s="1450"/>
      <c r="T636" s="1932">
        <f>U622*2+U623+U624+U628*6+U629*3+U635*3</f>
        <v>0</v>
      </c>
      <c r="U636" s="1450"/>
      <c r="W636" s="1934">
        <f>X622*2+X623+X624+X629*3+X632*2</f>
        <v>0</v>
      </c>
      <c r="X636" s="1450"/>
    </row>
    <row r="637" spans="1:24" ht="12.75">
      <c r="A637" s="1391"/>
      <c r="B637" s="1857">
        <f>IF(B636&gt;B621,"UCL Error","")</f>
      </c>
      <c r="C637" s="1447"/>
      <c r="E637" s="1857">
        <f>IF(E636&gt;E621,"UCL Error","")</f>
      </c>
      <c r="F637" s="1447"/>
      <c r="H637" s="1857">
        <f>IF(H636&gt;H621,"UCL Error","")</f>
      </c>
      <c r="I637" s="1447"/>
      <c r="J637" s="1827"/>
      <c r="K637" s="1857">
        <f>IF(K636&gt;K621,"UCL Error","")</f>
      </c>
      <c r="L637" s="1447"/>
      <c r="N637" s="1857">
        <f>IF(N636&gt;N621,"UCL Error","")</f>
      </c>
      <c r="O637" s="1447"/>
      <c r="Q637" s="1857">
        <f>IF(Q636&gt;Q621,"UCL Error","")</f>
      </c>
      <c r="R637" s="1447"/>
      <c r="T637" s="1857">
        <f>IF(T636&gt;T621,"UCL Error","")</f>
      </c>
      <c r="U637" s="1447"/>
      <c r="W637" s="1857">
        <f>IF(W636&gt;W621,"UCL Error","")</f>
      </c>
      <c r="X637" s="1447"/>
    </row>
    <row r="638" spans="1:24" ht="15.75">
      <c r="A638" s="1394" t="s">
        <v>1390</v>
      </c>
      <c r="B638" s="1414">
        <f>B636+C617+C618+C616+C619</f>
        <v>0</v>
      </c>
      <c r="C638" s="1447"/>
      <c r="E638" s="1414">
        <f>E636+F617+F618+F616+F619</f>
        <v>0</v>
      </c>
      <c r="F638" s="1447"/>
      <c r="H638" s="1414">
        <f>H636+I617+I618+I616+I619</f>
        <v>0</v>
      </c>
      <c r="I638" s="1447"/>
      <c r="J638" s="1828"/>
      <c r="K638" s="1414">
        <f>K636+L617+L618+L616+L619</f>
        <v>0</v>
      </c>
      <c r="L638" s="1447"/>
      <c r="N638" s="1414">
        <f>N636+O617+O618+O616+O619</f>
        <v>0</v>
      </c>
      <c r="O638" s="1447"/>
      <c r="Q638" s="1414">
        <f>Q636+R617+R618+R616+R619</f>
        <v>0</v>
      </c>
      <c r="R638" s="1447"/>
      <c r="T638" s="1414">
        <f>T636+U617+U618+U616+U619</f>
        <v>0</v>
      </c>
      <c r="U638" s="1447"/>
      <c r="W638" s="1414">
        <f>W636+X617+X618+X616+X619</f>
        <v>0</v>
      </c>
      <c r="X638" s="1447"/>
    </row>
    <row r="639" spans="1:24" ht="13.5" thickBot="1">
      <c r="A639" s="1395" t="s">
        <v>35</v>
      </c>
      <c r="B639" s="1395" t="s">
        <v>55</v>
      </c>
      <c r="C639" s="1445"/>
      <c r="E639" s="1395" t="s">
        <v>55</v>
      </c>
      <c r="F639" s="1445"/>
      <c r="H639" s="1395" t="s">
        <v>55</v>
      </c>
      <c r="I639" s="1468"/>
      <c r="J639" s="1827"/>
      <c r="K639" s="1395" t="s">
        <v>55</v>
      </c>
      <c r="L639" s="1445"/>
      <c r="N639" s="1395" t="s">
        <v>55</v>
      </c>
      <c r="O639" s="1445"/>
      <c r="Q639" s="1395" t="s">
        <v>55</v>
      </c>
      <c r="R639" s="1445"/>
      <c r="T639" s="1881"/>
      <c r="U639" s="1882"/>
      <c r="W639" s="1878"/>
      <c r="X639" s="1879"/>
    </row>
    <row r="640" spans="1:24" ht="19.5" thickBot="1" thickTop="1">
      <c r="A640" s="1403" t="s">
        <v>1446</v>
      </c>
      <c r="B640" s="1408">
        <f>B611+C613+C614-B638-C639-C615</f>
        <v>44</v>
      </c>
      <c r="C640" s="1441"/>
      <c r="D640" s="1128"/>
      <c r="E640" s="1417">
        <f>E611+F613+F614-E638-F639-F615</f>
        <v>44</v>
      </c>
      <c r="F640" s="1461"/>
      <c r="G640" s="1128"/>
      <c r="H640" s="1419">
        <f>H611+I613+I614-H638-I639-I615</f>
        <v>44</v>
      </c>
      <c r="I640" s="1465"/>
      <c r="J640" s="1824"/>
      <c r="K640" s="1422">
        <f>K611+L613+L614-K638-L639-L615</f>
        <v>44</v>
      </c>
      <c r="L640" s="1477"/>
      <c r="M640" s="1128"/>
      <c r="N640" s="1902">
        <f>N611+O613+O614-O615-O620-O622-O623-N638-O639</f>
        <v>44</v>
      </c>
      <c r="O640" s="1483"/>
      <c r="P640" s="1128"/>
      <c r="Q640" s="1433">
        <f>Q611+R613+R614-Q638-R639-R615</f>
        <v>44</v>
      </c>
      <c r="R640" s="1487"/>
      <c r="S640" s="1127"/>
      <c r="T640" s="1438">
        <f>T611+U613+U614-T638-U639-U615</f>
        <v>44</v>
      </c>
      <c r="U640" s="1492"/>
      <c r="V640" s="1129"/>
      <c r="W640" s="1435">
        <f>W611+X613+X614-W638-X639-X615</f>
        <v>44</v>
      </c>
      <c r="X640" s="1490"/>
    </row>
    <row r="641" spans="1:24" ht="30">
      <c r="A641" s="1913" t="s">
        <v>1402</v>
      </c>
      <c r="B641" s="1404"/>
      <c r="C641" s="1457"/>
      <c r="D641" s="1149"/>
      <c r="E641" s="1404"/>
      <c r="F641" s="1457"/>
      <c r="G641" s="1149"/>
      <c r="H641" s="1404"/>
      <c r="I641" s="1457"/>
      <c r="J641" s="1149"/>
      <c r="K641" s="1404"/>
      <c r="L641" s="1457"/>
      <c r="M641" s="1149"/>
      <c r="N641" s="1404"/>
      <c r="O641" s="1457"/>
      <c r="P641" s="1149"/>
      <c r="Q641" s="1404"/>
      <c r="R641" s="1457"/>
      <c r="S641" s="1149"/>
      <c r="T641" s="1404"/>
      <c r="U641" s="1457"/>
      <c r="V641" s="1149"/>
      <c r="W641" s="1404"/>
      <c r="X641" s="1457"/>
    </row>
    <row r="642" spans="1:24" ht="45.75" thickBot="1">
      <c r="A642" s="1383"/>
      <c r="B642" s="1383"/>
      <c r="C642" s="1440"/>
      <c r="D642" s="1141"/>
      <c r="E642" s="1383"/>
      <c r="F642" s="1440"/>
      <c r="G642" s="1141"/>
      <c r="H642" s="1383"/>
      <c r="I642" s="1440"/>
      <c r="J642" s="1137"/>
      <c r="K642" s="1427" t="s">
        <v>1447</v>
      </c>
      <c r="L642" s="1440"/>
      <c r="M642" s="1141"/>
      <c r="N642" s="1383"/>
      <c r="O642" s="1440"/>
      <c r="P642" s="1141"/>
      <c r="Q642" s="1383"/>
      <c r="R642" s="1440"/>
      <c r="S642" s="1141"/>
      <c r="T642" s="1383"/>
      <c r="U642" s="1440"/>
      <c r="V642" s="1141"/>
      <c r="W642" s="1383"/>
      <c r="X642" s="1440"/>
    </row>
    <row r="643" spans="1:24" ht="19.5" thickBot="1" thickTop="1">
      <c r="A643" s="1384" t="s">
        <v>1448</v>
      </c>
      <c r="B643" s="1408">
        <f>B640</f>
        <v>44</v>
      </c>
      <c r="C643" s="1441"/>
      <c r="D643" s="1128"/>
      <c r="E643" s="1417">
        <f>E640</f>
        <v>44</v>
      </c>
      <c r="F643" s="1461"/>
      <c r="G643" s="1128"/>
      <c r="H643" s="1419">
        <f>H640</f>
        <v>44</v>
      </c>
      <c r="I643" s="1465"/>
      <c r="J643" s="1824"/>
      <c r="K643" s="1422">
        <f>K640</f>
        <v>44</v>
      </c>
      <c r="L643" s="1477"/>
      <c r="M643" s="1128"/>
      <c r="N643" s="1429">
        <f>N640</f>
        <v>44</v>
      </c>
      <c r="O643" s="1483"/>
      <c r="P643" s="1128"/>
      <c r="Q643" s="1433">
        <f>Q640</f>
        <v>44</v>
      </c>
      <c r="R643" s="1487"/>
      <c r="S643" s="1127"/>
      <c r="T643" s="1438">
        <f>T640</f>
        <v>44</v>
      </c>
      <c r="U643" s="1492"/>
      <c r="V643" s="1129"/>
      <c r="W643" s="1435">
        <f>W640</f>
        <v>44</v>
      </c>
      <c r="X643" s="1490"/>
    </row>
    <row r="644" spans="1:24" ht="14.25">
      <c r="A644" s="1385" t="s">
        <v>1354</v>
      </c>
      <c r="B644" s="1133">
        <f>B612+C613</f>
        <v>150</v>
      </c>
      <c r="C644" s="1442"/>
      <c r="D644" s="1132"/>
      <c r="E644" s="1086">
        <f>E612+F613</f>
        <v>50</v>
      </c>
      <c r="F644" s="1462"/>
      <c r="G644" s="1112"/>
      <c r="H644" s="1123">
        <f>H612+I613</f>
        <v>70</v>
      </c>
      <c r="I644" s="1466"/>
      <c r="J644" s="1825"/>
      <c r="K644" s="1124">
        <f>K612+L613</f>
        <v>90</v>
      </c>
      <c r="L644" s="1462"/>
      <c r="M644" s="1112"/>
      <c r="N644" s="1125">
        <f>N612+O613</f>
        <v>120</v>
      </c>
      <c r="O644" s="1494"/>
      <c r="P644" s="1112"/>
      <c r="Q644" s="1126">
        <f>Q612+R613</f>
        <v>100</v>
      </c>
      <c r="R644" s="1462"/>
      <c r="S644" s="1112"/>
      <c r="T644" s="1134">
        <f>T612+U613</f>
        <v>60</v>
      </c>
      <c r="U644" s="1493"/>
      <c r="V644" s="1130"/>
      <c r="W644" s="1131">
        <f>W612+X613</f>
        <v>20</v>
      </c>
      <c r="X644" s="1450"/>
    </row>
    <row r="645" spans="1:24" ht="12.75">
      <c r="A645" s="1386" t="s">
        <v>32</v>
      </c>
      <c r="B645" s="1409" t="s">
        <v>1397</v>
      </c>
      <c r="C645" s="1443"/>
      <c r="D645" s="1132"/>
      <c r="E645" s="1409" t="s">
        <v>1397</v>
      </c>
      <c r="F645" s="1463"/>
      <c r="G645" s="1112"/>
      <c r="H645" s="1409" t="s">
        <v>1397</v>
      </c>
      <c r="I645" s="1467"/>
      <c r="J645" s="1825"/>
      <c r="K645" s="1409" t="s">
        <v>1397</v>
      </c>
      <c r="L645" s="1463"/>
      <c r="M645" s="1112"/>
      <c r="N645" s="1409" t="s">
        <v>1397</v>
      </c>
      <c r="O645" s="1463"/>
      <c r="P645" s="1112"/>
      <c r="Q645" s="1409" t="s">
        <v>1397</v>
      </c>
      <c r="R645" s="1463"/>
      <c r="S645" s="1112"/>
      <c r="T645" s="1409" t="s">
        <v>1397</v>
      </c>
      <c r="U645" s="1463"/>
      <c r="V645" s="1112"/>
      <c r="W645" s="1409" t="s">
        <v>1397</v>
      </c>
      <c r="X645" s="1463"/>
    </row>
    <row r="646" spans="1:24" ht="12.75">
      <c r="A646" s="1387" t="s">
        <v>33</v>
      </c>
      <c r="B646" s="1410" t="s">
        <v>1398</v>
      </c>
      <c r="C646" s="1444"/>
      <c r="D646" s="1112"/>
      <c r="E646" s="1410" t="s">
        <v>1398</v>
      </c>
      <c r="F646" s="1463"/>
      <c r="G646" s="1112"/>
      <c r="H646" s="1410" t="s">
        <v>1398</v>
      </c>
      <c r="I646" s="1467"/>
      <c r="J646" s="1825"/>
      <c r="K646" s="1410" t="s">
        <v>1398</v>
      </c>
      <c r="L646" s="1463"/>
      <c r="M646" s="1112"/>
      <c r="N646" s="1410" t="s">
        <v>1398</v>
      </c>
      <c r="O646" s="1463"/>
      <c r="P646" s="1112"/>
      <c r="Q646" s="1410" t="s">
        <v>1398</v>
      </c>
      <c r="R646" s="1463"/>
      <c r="S646" s="1112"/>
      <c r="T646" s="1410" t="s">
        <v>1398</v>
      </c>
      <c r="U646" s="1463"/>
      <c r="V646" s="1112"/>
      <c r="W646" s="1410" t="s">
        <v>1398</v>
      </c>
      <c r="X646" s="1463"/>
    </row>
    <row r="647" spans="1:24" ht="12.75">
      <c r="A647" s="1388" t="s">
        <v>37</v>
      </c>
      <c r="B647" s="1411" t="s">
        <v>37</v>
      </c>
      <c r="C647" s="1445"/>
      <c r="D647" s="1117"/>
      <c r="E647" s="1411" t="s">
        <v>37</v>
      </c>
      <c r="F647" s="1445"/>
      <c r="G647" s="1117"/>
      <c r="H647" s="1411" t="s">
        <v>37</v>
      </c>
      <c r="I647" s="1468"/>
      <c r="J647" s="1826"/>
      <c r="K647" s="1411" t="s">
        <v>37</v>
      </c>
      <c r="L647" s="1445"/>
      <c r="M647" s="1117"/>
      <c r="N647" s="1411" t="s">
        <v>1400</v>
      </c>
      <c r="O647" s="1445"/>
      <c r="P647" s="1117"/>
      <c r="Q647" s="1411" t="s">
        <v>37</v>
      </c>
      <c r="R647" s="1445"/>
      <c r="S647" s="1117"/>
      <c r="T647" s="1411" t="s">
        <v>37</v>
      </c>
      <c r="U647" s="1445"/>
      <c r="V647" s="1117"/>
      <c r="W647" s="1411" t="s">
        <v>37</v>
      </c>
      <c r="X647" s="1445"/>
    </row>
    <row r="648" spans="1:24" ht="12.75">
      <c r="A648" s="1389" t="s">
        <v>34</v>
      </c>
      <c r="B648" s="1412" t="s">
        <v>434</v>
      </c>
      <c r="C648" s="1445"/>
      <c r="D648" s="1112"/>
      <c r="E648" s="1412" t="s">
        <v>434</v>
      </c>
      <c r="F648" s="1445"/>
      <c r="G648" s="1112"/>
      <c r="H648" s="1412" t="s">
        <v>434</v>
      </c>
      <c r="I648" s="1468"/>
      <c r="J648" s="1825"/>
      <c r="K648" s="1412" t="s">
        <v>434</v>
      </c>
      <c r="L648" s="1445"/>
      <c r="M648" s="1112"/>
      <c r="N648" s="1412" t="s">
        <v>434</v>
      </c>
      <c r="O648" s="1445"/>
      <c r="P648" s="1112"/>
      <c r="Q648" s="1412" t="s">
        <v>434</v>
      </c>
      <c r="R648" s="1445"/>
      <c r="S648" s="1112"/>
      <c r="T648" s="1412" t="s">
        <v>434</v>
      </c>
      <c r="U648" s="1445"/>
      <c r="V648" s="1112"/>
      <c r="W648" s="1412" t="s">
        <v>434</v>
      </c>
      <c r="X648" s="1445"/>
    </row>
    <row r="649" spans="1:24" ht="12.75">
      <c r="A649" s="1390" t="s">
        <v>1370</v>
      </c>
      <c r="B649" s="1413" t="s">
        <v>200</v>
      </c>
      <c r="C649" s="1446"/>
      <c r="D649" s="1113"/>
      <c r="E649" s="1413" t="s">
        <v>200</v>
      </c>
      <c r="F649" s="1446"/>
      <c r="G649" s="1113"/>
      <c r="H649" s="1413" t="s">
        <v>200</v>
      </c>
      <c r="I649" s="1469"/>
      <c r="J649" s="1825"/>
      <c r="K649" s="1413" t="s">
        <v>200</v>
      </c>
      <c r="L649" s="1446"/>
      <c r="M649" s="1113"/>
      <c r="N649" s="1413" t="s">
        <v>200</v>
      </c>
      <c r="O649" s="1446"/>
      <c r="P649" s="1113"/>
      <c r="Q649" s="1413" t="s">
        <v>200</v>
      </c>
      <c r="R649" s="1446"/>
      <c r="S649" s="1113"/>
      <c r="T649" s="1413" t="s">
        <v>200</v>
      </c>
      <c r="U649" s="1446"/>
      <c r="V649" s="1113"/>
      <c r="W649" s="1413" t="s">
        <v>200</v>
      </c>
      <c r="X649" s="1446"/>
    </row>
    <row r="650" spans="1:24" ht="12.75">
      <c r="A650" s="1389" t="s">
        <v>1371</v>
      </c>
      <c r="B650" s="1412" t="s">
        <v>1399</v>
      </c>
      <c r="C650" s="1445"/>
      <c r="D650" s="1112"/>
      <c r="E650" s="1412" t="s">
        <v>1399</v>
      </c>
      <c r="F650" s="1445"/>
      <c r="G650" s="1112"/>
      <c r="H650" s="1412" t="s">
        <v>1399</v>
      </c>
      <c r="I650" s="1468"/>
      <c r="J650" s="1825"/>
      <c r="K650" s="1412" t="s">
        <v>1399</v>
      </c>
      <c r="L650" s="1445"/>
      <c r="M650" s="1112"/>
      <c r="N650" s="1412" t="s">
        <v>1399</v>
      </c>
      <c r="O650" s="1445"/>
      <c r="P650" s="1112"/>
      <c r="Q650" s="1412" t="s">
        <v>1399</v>
      </c>
      <c r="R650" s="1445"/>
      <c r="S650" s="1112"/>
      <c r="T650" s="1412" t="s">
        <v>1399</v>
      </c>
      <c r="U650" s="1445"/>
      <c r="V650" s="1112"/>
      <c r="W650" s="1412" t="s">
        <v>1399</v>
      </c>
      <c r="X650" s="1445"/>
    </row>
    <row r="651" spans="1:24" ht="12.75">
      <c r="A651" s="1390" t="s">
        <v>36</v>
      </c>
      <c r="B651" s="1390" t="s">
        <v>36</v>
      </c>
      <c r="C651" s="1445"/>
      <c r="E651" s="1390" t="s">
        <v>36</v>
      </c>
      <c r="F651" s="1445"/>
      <c r="H651" s="1390" t="s">
        <v>36</v>
      </c>
      <c r="I651" s="1468"/>
      <c r="J651" s="1827"/>
      <c r="K651" s="1390" t="s">
        <v>36</v>
      </c>
      <c r="L651" s="1445"/>
      <c r="N651" s="1390" t="s">
        <v>36</v>
      </c>
      <c r="O651" s="1445"/>
      <c r="Q651" s="1390" t="s">
        <v>36</v>
      </c>
      <c r="R651" s="1445"/>
      <c r="T651" s="1390" t="s">
        <v>36</v>
      </c>
      <c r="U651" s="1445"/>
      <c r="W651" s="1390" t="s">
        <v>36</v>
      </c>
      <c r="X651" s="1445"/>
    </row>
    <row r="652" spans="1:24" s="1115" customFormat="1" ht="13.5" thickBot="1">
      <c r="A652" s="1896" t="s">
        <v>1522</v>
      </c>
      <c r="B652" s="1896" t="s">
        <v>1522</v>
      </c>
      <c r="C652" s="1903"/>
      <c r="E652" s="1896" t="s">
        <v>1522</v>
      </c>
      <c r="F652" s="1903"/>
      <c r="H652" s="1896" t="s">
        <v>1522</v>
      </c>
      <c r="I652" s="1903"/>
      <c r="J652" s="1886"/>
      <c r="K652" s="1896" t="s">
        <v>1522</v>
      </c>
      <c r="L652" s="1903"/>
      <c r="N652" s="1896" t="s">
        <v>1522</v>
      </c>
      <c r="O652" s="1903"/>
      <c r="Q652" s="1391"/>
      <c r="R652" s="1447"/>
      <c r="T652" s="1391"/>
      <c r="U652" s="1447"/>
      <c r="W652" s="1391"/>
      <c r="X652" s="1447"/>
    </row>
    <row r="653" spans="1:28" s="1075" customFormat="1" ht="21.75" thickBot="1" thickTop="1">
      <c r="A653" s="1937" t="s">
        <v>1382</v>
      </c>
      <c r="B653" s="1925">
        <f>ROUNDDOWN((((B644+C645-IF(C651&gt;0,C651,0)-C647)/3)-C652)/IF(C653="yes",2,1),0)+IF(C651&lt;0,ROUNDDOWN(-C651/3,0),0)</f>
        <v>50</v>
      </c>
      <c r="C653" s="1898" t="s">
        <v>1525</v>
      </c>
      <c r="D653" s="1128"/>
      <c r="E653" s="1926">
        <f>ROUNDDOWN((((E644+F645-IF(F651&gt;0,F651,0)-F647)/3)-F652)/IF(F653="yes",2,1),0)+IF(F651&lt;0,ROUNDDOWN(-F651/3,0),0)</f>
        <v>16</v>
      </c>
      <c r="F653" s="1898" t="s">
        <v>1525</v>
      </c>
      <c r="G653" s="1128"/>
      <c r="H653" s="1925">
        <f>ROUNDDOWN((((H644+I645-IF(I651&gt;0,I651,0)-I647)/3)-I652)/IF(I653="yes",2,1),0)+IF(I651&lt;0,ROUNDDOWN(-I651/3,0),0)</f>
        <v>23</v>
      </c>
      <c r="I653" s="1898" t="s">
        <v>1525</v>
      </c>
      <c r="J653" s="1824"/>
      <c r="K653" s="1927">
        <f>ROUNDDOWN((((K644+L645-IF(L651&gt;0,L651,0)-L647)/3)-L652)/IF(L653="yes",2,1),0)+IF(L651&lt;0,ROUNDDOWN(-L651/3,0),0)</f>
        <v>30</v>
      </c>
      <c r="L653" s="1898" t="s">
        <v>1525</v>
      </c>
      <c r="M653" s="1128"/>
      <c r="N653" s="1928">
        <f>ROUNDDOWN((((N644+O645-IF(O651&gt;0,O651,0)-O647-40-O644)/3)-O652)/IF(O653="yes",2,1)+(40+O644)/3-O654/3-(O655/3)+IF(O651&lt;0,(-O651/3),0),0)</f>
        <v>40</v>
      </c>
      <c r="O653" s="1898" t="s">
        <v>1525</v>
      </c>
      <c r="P653" s="1128"/>
      <c r="Q653" s="1929">
        <f>ROUNDDOWN((Q644+R645-R651-R647)/3,0)/IF(R653="yes",2,1)</f>
        <v>33</v>
      </c>
      <c r="R653" s="1898" t="s">
        <v>1525</v>
      </c>
      <c r="S653" s="1127"/>
      <c r="T653" s="1930">
        <f>ROUNDDOWN((T644+U645-U651-U647)/3,0)/IF(U653="yes",2,1)</f>
        <v>20</v>
      </c>
      <c r="U653" s="1898" t="s">
        <v>1525</v>
      </c>
      <c r="V653" s="1129"/>
      <c r="W653" s="1931">
        <f>ROUNDDOWN((W644+X645-X651-X647)/3,0)</f>
        <v>6</v>
      </c>
      <c r="X653" s="1856"/>
      <c r="Y653" s="1114"/>
      <c r="Z653" s="1114"/>
      <c r="AA653" s="1076"/>
      <c r="AB653" s="1076"/>
    </row>
    <row r="654" spans="1:28" s="288" customFormat="1" ht="15" thickBot="1">
      <c r="A654" s="1392"/>
      <c r="B654" s="1077" t="s">
        <v>40</v>
      </c>
      <c r="C654" s="1448"/>
      <c r="D654" s="1111"/>
      <c r="E654" s="1077" t="s">
        <v>40</v>
      </c>
      <c r="F654" s="1448"/>
      <c r="G654" s="1111"/>
      <c r="H654" s="1089" t="s">
        <v>889</v>
      </c>
      <c r="I654" s="1470"/>
      <c r="J654" s="1825"/>
      <c r="K654" s="1092" t="s">
        <v>60</v>
      </c>
      <c r="L654" s="1448"/>
      <c r="M654" s="1895"/>
      <c r="N654" s="1430" t="s">
        <v>1523</v>
      </c>
      <c r="O654" s="1897"/>
      <c r="P654" s="1894"/>
      <c r="Q654" s="1077" t="s">
        <v>59</v>
      </c>
      <c r="R654" s="1448"/>
      <c r="S654" s="1111"/>
      <c r="T654" s="1104" t="s">
        <v>41</v>
      </c>
      <c r="U654" s="1448"/>
      <c r="V654" s="1111"/>
      <c r="W654" s="1089" t="s">
        <v>62</v>
      </c>
      <c r="X654" s="1448"/>
      <c r="Y654" s="1111"/>
      <c r="Z654" s="1111"/>
      <c r="AA654" s="1071"/>
      <c r="AB654" s="1071"/>
    </row>
    <row r="655" spans="1:28" s="6" customFormat="1" ht="15" thickBot="1">
      <c r="A655" s="1393"/>
      <c r="B655" s="1078" t="s">
        <v>1342</v>
      </c>
      <c r="C655" s="1449"/>
      <c r="D655" s="1112"/>
      <c r="E655" s="1087" t="s">
        <v>41</v>
      </c>
      <c r="F655" s="1449"/>
      <c r="G655" s="1112"/>
      <c r="H655" s="1078" t="s">
        <v>62</v>
      </c>
      <c r="I655" s="1471"/>
      <c r="J655" s="1825"/>
      <c r="K655" s="1093" t="s">
        <v>61</v>
      </c>
      <c r="L655" s="1449"/>
      <c r="M655" s="1130"/>
      <c r="N655" s="1914" t="s">
        <v>1524</v>
      </c>
      <c r="O655" s="1897"/>
      <c r="P655" s="1132"/>
      <c r="Q655" s="1087" t="s">
        <v>62</v>
      </c>
      <c r="R655" s="1449"/>
      <c r="S655" s="1112"/>
      <c r="T655" s="1105" t="s">
        <v>42</v>
      </c>
      <c r="U655" s="1449"/>
      <c r="V655" s="1112"/>
      <c r="W655" s="1078" t="s">
        <v>891</v>
      </c>
      <c r="X655" s="1449"/>
      <c r="Y655" s="1112"/>
      <c r="Z655" s="1112"/>
      <c r="AA655" s="8"/>
      <c r="AB655" s="8"/>
    </row>
    <row r="656" spans="1:28" s="6" customFormat="1" ht="14.25">
      <c r="A656" s="1393" t="s">
        <v>1383</v>
      </c>
      <c r="B656" s="1078" t="s">
        <v>1374</v>
      </c>
      <c r="C656" s="1449"/>
      <c r="D656" s="1112"/>
      <c r="E656" s="1078" t="s">
        <v>1374</v>
      </c>
      <c r="F656" s="1449"/>
      <c r="G656" s="1112"/>
      <c r="H656" s="1078" t="s">
        <v>891</v>
      </c>
      <c r="I656" s="1471"/>
      <c r="J656" s="1825"/>
      <c r="K656" s="1093" t="s">
        <v>64</v>
      </c>
      <c r="L656" s="1449"/>
      <c r="M656" s="1112"/>
      <c r="N656" s="1077" t="s">
        <v>59</v>
      </c>
      <c r="O656" s="1448"/>
      <c r="P656" s="1112"/>
      <c r="Q656" s="1087" t="s">
        <v>63</v>
      </c>
      <c r="R656" s="1449"/>
      <c r="S656" s="1112"/>
      <c r="T656" s="1105" t="s">
        <v>43</v>
      </c>
      <c r="U656" s="1449"/>
      <c r="V656" s="1112"/>
      <c r="W656" s="1078" t="s">
        <v>1378</v>
      </c>
      <c r="X656" s="1449"/>
      <c r="Y656" s="1112"/>
      <c r="Z656" s="1112"/>
      <c r="AA656" s="8"/>
      <c r="AB656" s="8"/>
    </row>
    <row r="657" spans="1:28" s="6" customFormat="1" ht="14.25">
      <c r="A657" s="1393" t="s">
        <v>1384</v>
      </c>
      <c r="B657" s="1079" t="s">
        <v>1375</v>
      </c>
      <c r="C657" s="1449"/>
      <c r="D657" s="1112"/>
      <c r="E657" s="1079" t="s">
        <v>1375</v>
      </c>
      <c r="F657" s="1449"/>
      <c r="G657" s="1112"/>
      <c r="H657" s="1079" t="s">
        <v>1375</v>
      </c>
      <c r="I657" s="1471"/>
      <c r="J657" s="1825"/>
      <c r="K657" s="1094" t="s">
        <v>1380</v>
      </c>
      <c r="L657" s="1449"/>
      <c r="M657" s="1112"/>
      <c r="N657" s="1087" t="s">
        <v>61</v>
      </c>
      <c r="O657" s="1449"/>
      <c r="P657" s="1112"/>
      <c r="Q657" s="1100" t="s">
        <v>1375</v>
      </c>
      <c r="R657" s="1449"/>
      <c r="S657" s="1112"/>
      <c r="T657" s="1088"/>
      <c r="U657" s="1109"/>
      <c r="V657" s="1112"/>
      <c r="W657" s="1088"/>
      <c r="X657" s="1109"/>
      <c r="Y657" s="1112"/>
      <c r="Z657" s="1112"/>
      <c r="AA657" s="8"/>
      <c r="AB657" s="8"/>
    </row>
    <row r="658" spans="1:28" s="6" customFormat="1" ht="14.25">
      <c r="A658" s="1393" t="s">
        <v>1385</v>
      </c>
      <c r="B658" s="1080" t="s">
        <v>44</v>
      </c>
      <c r="C658" s="1449"/>
      <c r="D658" s="1112"/>
      <c r="E658" s="1088"/>
      <c r="F658" s="1109"/>
      <c r="G658" s="1112"/>
      <c r="H658" s="1080" t="s">
        <v>50</v>
      </c>
      <c r="I658" s="1471"/>
      <c r="J658" s="1825"/>
      <c r="K658" s="1095" t="s">
        <v>1375</v>
      </c>
      <c r="L658" s="1449"/>
      <c r="M658" s="1112"/>
      <c r="N658" s="1087" t="s">
        <v>63</v>
      </c>
      <c r="O658" s="1449"/>
      <c r="P658" s="1112"/>
      <c r="Q658" s="1101" t="s">
        <v>1381</v>
      </c>
      <c r="R658" s="1488"/>
      <c r="S658" s="1112"/>
      <c r="T658" s="1088"/>
      <c r="U658" s="1109"/>
      <c r="V658" s="1112"/>
      <c r="W658" s="1088"/>
      <c r="X658" s="1109"/>
      <c r="Y658" s="1112"/>
      <c r="Z658" s="1112"/>
      <c r="AA658" s="8"/>
      <c r="AB658" s="8"/>
    </row>
    <row r="659" spans="1:28" s="6" customFormat="1" ht="14.25">
      <c r="A659" s="1393" t="s">
        <v>1386</v>
      </c>
      <c r="B659" s="1081" t="s">
        <v>46</v>
      </c>
      <c r="C659" s="1449"/>
      <c r="D659" s="1112"/>
      <c r="E659" s="1080" t="s">
        <v>47</v>
      </c>
      <c r="F659" s="1449"/>
      <c r="G659" s="1112"/>
      <c r="H659" s="1080" t="s">
        <v>48</v>
      </c>
      <c r="I659" s="1471"/>
      <c r="J659" s="1825"/>
      <c r="K659" s="1096" t="s">
        <v>69</v>
      </c>
      <c r="L659" s="1449"/>
      <c r="M659" s="1112"/>
      <c r="N659" s="1079" t="s">
        <v>1375</v>
      </c>
      <c r="O659" s="1449"/>
      <c r="P659" s="1112"/>
      <c r="Q659" s="1102" t="s">
        <v>1392</v>
      </c>
      <c r="R659" s="1488"/>
      <c r="S659" s="1112"/>
      <c r="T659" s="1088"/>
      <c r="U659" s="1109"/>
      <c r="V659" s="1112"/>
      <c r="W659" s="1088"/>
      <c r="X659" s="1109"/>
      <c r="Y659" s="1112"/>
      <c r="Z659" s="1112"/>
      <c r="AA659" s="8"/>
      <c r="AB659" s="8"/>
    </row>
    <row r="660" spans="1:28" s="6" customFormat="1" ht="14.25">
      <c r="A660" s="1393" t="s">
        <v>1387</v>
      </c>
      <c r="B660" s="1082" t="s">
        <v>49</v>
      </c>
      <c r="C660" s="1449"/>
      <c r="D660" s="1112"/>
      <c r="E660" s="1088"/>
      <c r="F660" s="1109"/>
      <c r="G660" s="1112"/>
      <c r="H660" s="1080" t="s">
        <v>45</v>
      </c>
      <c r="I660" s="1471"/>
      <c r="J660" s="1825"/>
      <c r="K660" s="1096" t="s">
        <v>66</v>
      </c>
      <c r="L660" s="1449"/>
      <c r="M660" s="1112"/>
      <c r="N660" s="1080" t="s">
        <v>66</v>
      </c>
      <c r="O660" s="1449"/>
      <c r="P660" s="1112"/>
      <c r="Q660" s="1103" t="s">
        <v>44</v>
      </c>
      <c r="R660" s="1449"/>
      <c r="S660" s="1112"/>
      <c r="T660" s="1106" t="s">
        <v>65</v>
      </c>
      <c r="U660" s="1449"/>
      <c r="V660" s="1112"/>
      <c r="W660" s="1088"/>
      <c r="X660" s="1109"/>
      <c r="Y660" s="1112"/>
      <c r="Z660" s="1112"/>
      <c r="AA660" s="8"/>
      <c r="AB660" s="8"/>
    </row>
    <row r="661" spans="1:24" ht="14.25">
      <c r="A661" s="1393" t="s">
        <v>1385</v>
      </c>
      <c r="B661" s="1080" t="s">
        <v>51</v>
      </c>
      <c r="C661" s="1449"/>
      <c r="E661" s="1088"/>
      <c r="F661" s="1109"/>
      <c r="H661" s="1083" t="s">
        <v>52</v>
      </c>
      <c r="I661" s="1471"/>
      <c r="J661" s="1827"/>
      <c r="K661" s="1096" t="s">
        <v>65</v>
      </c>
      <c r="L661" s="1449"/>
      <c r="N661" s="1080" t="s">
        <v>47</v>
      </c>
      <c r="O661" s="1449"/>
      <c r="Q661" s="1083" t="s">
        <v>52</v>
      </c>
      <c r="R661" s="1449"/>
      <c r="T661" s="1107" t="s">
        <v>52</v>
      </c>
      <c r="U661" s="1449"/>
      <c r="W661" s="1083" t="s">
        <v>67</v>
      </c>
      <c r="X661" s="1449"/>
    </row>
    <row r="662" spans="1:24" ht="14.25">
      <c r="A662" s="1393" t="s">
        <v>1388</v>
      </c>
      <c r="B662" s="1083" t="s">
        <v>52</v>
      </c>
      <c r="C662" s="1449"/>
      <c r="E662" s="1083" t="s">
        <v>52</v>
      </c>
      <c r="F662" s="1449"/>
      <c r="H662" s="1083" t="s">
        <v>53</v>
      </c>
      <c r="I662" s="1471"/>
      <c r="J662" s="1827"/>
      <c r="K662" s="1097" t="s">
        <v>52</v>
      </c>
      <c r="L662" s="1449"/>
      <c r="N662" s="1083" t="s">
        <v>52</v>
      </c>
      <c r="O662" s="1449"/>
      <c r="Q662" s="1083" t="s">
        <v>53</v>
      </c>
      <c r="R662" s="1449"/>
      <c r="T662" s="1088"/>
      <c r="U662" s="1109"/>
      <c r="W662" s="1088"/>
      <c r="X662" s="1109"/>
    </row>
    <row r="663" spans="1:24" ht="14.25">
      <c r="A663" s="1393" t="s">
        <v>1389</v>
      </c>
      <c r="B663" s="1083" t="s">
        <v>53</v>
      </c>
      <c r="C663" s="1449"/>
      <c r="E663" s="1083" t="s">
        <v>53</v>
      </c>
      <c r="F663" s="1449"/>
      <c r="H663" s="1084" t="s">
        <v>1377</v>
      </c>
      <c r="I663" s="1471"/>
      <c r="J663" s="1827"/>
      <c r="K663" s="1098" t="s">
        <v>1376</v>
      </c>
      <c r="L663" s="1449"/>
      <c r="N663" s="1083" t="s">
        <v>53</v>
      </c>
      <c r="O663" s="1449"/>
      <c r="Q663" s="1084" t="s">
        <v>1376</v>
      </c>
      <c r="R663" s="1449"/>
      <c r="T663" s="1088"/>
      <c r="U663" s="1109"/>
      <c r="W663" s="1088"/>
      <c r="X663" s="1109"/>
    </row>
    <row r="664" spans="1:26" s="6" customFormat="1" ht="14.25">
      <c r="A664" s="1393"/>
      <c r="B664" s="1084" t="s">
        <v>1376</v>
      </c>
      <c r="C664" s="1449"/>
      <c r="D664" s="1116"/>
      <c r="E664" s="1084" t="s">
        <v>1345</v>
      </c>
      <c r="F664" s="1449"/>
      <c r="G664" s="1116"/>
      <c r="H664" s="1090" t="s">
        <v>55</v>
      </c>
      <c r="I664" s="1471"/>
      <c r="J664" s="1826"/>
      <c r="K664" s="1099" t="s">
        <v>55</v>
      </c>
      <c r="L664" s="1449"/>
      <c r="M664" s="1116"/>
      <c r="N664" s="1084" t="s">
        <v>1376</v>
      </c>
      <c r="O664" s="1449"/>
      <c r="P664" s="1116"/>
      <c r="Q664" s="1090" t="s">
        <v>55</v>
      </c>
      <c r="R664" s="1449"/>
      <c r="S664" s="1116"/>
      <c r="T664" s="1088"/>
      <c r="U664" s="1109"/>
      <c r="V664" s="1116"/>
      <c r="W664" s="1090" t="s">
        <v>55</v>
      </c>
      <c r="X664" s="1449"/>
      <c r="Y664" s="1116"/>
      <c r="Z664" s="1116"/>
    </row>
    <row r="665" spans="1:24" ht="14.25">
      <c r="A665" s="1393"/>
      <c r="B665" s="1085" t="s">
        <v>55</v>
      </c>
      <c r="C665" s="1449"/>
      <c r="E665" s="1088"/>
      <c r="F665" s="1109"/>
      <c r="H665" s="1091" t="s">
        <v>1379</v>
      </c>
      <c r="I665" s="1471"/>
      <c r="J665" s="1827"/>
      <c r="K665" s="1099" t="s">
        <v>73</v>
      </c>
      <c r="L665" s="1449"/>
      <c r="N665" s="1090" t="s">
        <v>55</v>
      </c>
      <c r="O665" s="1449"/>
      <c r="Q665" s="1091" t="s">
        <v>1379</v>
      </c>
      <c r="R665" s="1449"/>
      <c r="T665" s="1088"/>
      <c r="U665" s="1109"/>
      <c r="W665" s="1088"/>
      <c r="X665" s="1109"/>
    </row>
    <row r="666" spans="1:26" s="6" customFormat="1" ht="14.25">
      <c r="A666" s="1393"/>
      <c r="B666" s="1091" t="s">
        <v>1393</v>
      </c>
      <c r="C666" s="1449"/>
      <c r="D666" s="1116"/>
      <c r="E666" s="1088"/>
      <c r="F666" s="1109"/>
      <c r="G666" s="1116"/>
      <c r="H666" s="1091" t="s">
        <v>1393</v>
      </c>
      <c r="I666" s="1471"/>
      <c r="J666" s="1826"/>
      <c r="K666" s="1091" t="s">
        <v>1393</v>
      </c>
      <c r="L666" s="1449"/>
      <c r="M666" s="1116"/>
      <c r="N666" s="1091" t="s">
        <v>1393</v>
      </c>
      <c r="O666" s="1449"/>
      <c r="P666" s="1116"/>
      <c r="Q666" s="1091" t="s">
        <v>1393</v>
      </c>
      <c r="R666" s="1449"/>
      <c r="S666" s="1116"/>
      <c r="T666" s="1088"/>
      <c r="U666" s="1109"/>
      <c r="V666" s="1116"/>
      <c r="W666" s="1088"/>
      <c r="X666" s="1109"/>
      <c r="Y666" s="1116"/>
      <c r="Z666" s="1116"/>
    </row>
    <row r="667" spans="1:24" ht="15">
      <c r="A667" s="1938" t="s">
        <v>68</v>
      </c>
      <c r="B667" s="1119">
        <f>Germany!AH25+Germany!AI25</f>
        <v>0</v>
      </c>
      <c r="C667" s="1450"/>
      <c r="E667" s="1119">
        <f>Italy!Y25+Italy!Z25</f>
        <v>0</v>
      </c>
      <c r="F667" s="1450"/>
      <c r="H667" s="1119">
        <f>Japan!AT30+Japan!AU30</f>
        <v>0</v>
      </c>
      <c r="I667" s="1472"/>
      <c r="J667" s="1827"/>
      <c r="K667" s="1120" t="s">
        <v>68</v>
      </c>
      <c r="L667" s="1449"/>
      <c r="N667" s="1119">
        <f>Britain!AK30+Britain!AL30</f>
        <v>0</v>
      </c>
      <c r="O667" s="1450"/>
      <c r="Q667" s="1119">
        <f>USANavy!W25+USANavy!X25+USANavy!AK25+USANavy!AL25</f>
        <v>0</v>
      </c>
      <c r="R667" s="1450"/>
      <c r="T667" s="1122" t="s">
        <v>68</v>
      </c>
      <c r="U667" s="1449"/>
      <c r="W667" s="1121"/>
      <c r="X667" s="1109"/>
    </row>
    <row r="668" spans="1:24" ht="20.25">
      <c r="A668" s="1933" t="s">
        <v>1369</v>
      </c>
      <c r="B668" s="1934">
        <f>C654*3+C655*2+C656*1+C657*3+C658*10+C659*8+C661*4+C662*3+C663+C664*3+C665*2+C660*6+C666*5+B667*3</f>
        <v>0</v>
      </c>
      <c r="C668" s="1451"/>
      <c r="E668" s="1934">
        <f>F654*3+F655*2+F656*1+F657*3+F659*4+F662*3+F663+F664*3+E667*3</f>
        <v>0</v>
      </c>
      <c r="F668" s="1450"/>
      <c r="H668" s="1934">
        <f>I654*3+I655*2+I656+I657*3+I658*6+I659*4+I660*2+I661*3+I662+I663*3+I664*2+I665*10+I666*5+H667*3</f>
        <v>0</v>
      </c>
      <c r="I668" s="1472"/>
      <c r="J668" s="1886"/>
      <c r="K668" s="1934">
        <f>L654*3+L655*2+L656+L658*3+L659*10+L660*8+L661*6+L662*3+L657+L663*3+L664*2+L666*5+L667*3</f>
        <v>0</v>
      </c>
      <c r="L668" s="1450"/>
      <c r="N668" s="1934">
        <f>O656*3+O657*2+O658*1+O659*3+O660*8+O661*4+O662*3+O663+O664*3+O665*2+O666*5+N667*3-R659*3-R658</f>
        <v>0</v>
      </c>
      <c r="O668" s="1450"/>
      <c r="Q668" s="1934">
        <f>R654*3+R655*2+R656+R657*3+R658+R659*3+R660*10+R661*3+R662+R663*3+R664*2+R665*10+R666*5+Q667*3</f>
        <v>0</v>
      </c>
      <c r="R668" s="1450"/>
      <c r="T668" s="1932">
        <f>U654*2+U655+U656+U660*6+U661*3+U667*3</f>
        <v>0</v>
      </c>
      <c r="U668" s="1450"/>
      <c r="W668" s="1934">
        <f>X654*2+X655+X656+X661*3+X664*2</f>
        <v>0</v>
      </c>
      <c r="X668" s="1450"/>
    </row>
    <row r="669" spans="1:24" ht="12.75">
      <c r="A669" s="1391"/>
      <c r="B669" s="1857">
        <f>IF(B668&gt;B653,"UCL Error","")</f>
      </c>
      <c r="C669" s="1447"/>
      <c r="E669" s="1857">
        <f>IF(E668&gt;E653,"UCL Error","")</f>
      </c>
      <c r="F669" s="1447"/>
      <c r="H669" s="1857">
        <f>IF(H668&gt;H653,"UCL Error","")</f>
      </c>
      <c r="I669" s="1447"/>
      <c r="J669" s="1827"/>
      <c r="K669" s="1857">
        <f>IF(K668&gt;K653,"UCL Error","")</f>
      </c>
      <c r="L669" s="1447"/>
      <c r="N669" s="1857">
        <f>IF(N668&gt;N653,"UCL Error","")</f>
      </c>
      <c r="O669" s="1447"/>
      <c r="Q669" s="1857">
        <f>IF(Q668&gt;Q653,"UCL Error","")</f>
      </c>
      <c r="R669" s="1447"/>
      <c r="T669" s="1857">
        <f>IF(T668&gt;T653,"UCL Error","")</f>
      </c>
      <c r="U669" s="1447"/>
      <c r="W669" s="1857">
        <f>IF(W668&gt;W653,"UCL Error","")</f>
      </c>
      <c r="X669" s="1447"/>
    </row>
    <row r="670" spans="1:24" ht="15.75">
      <c r="A670" s="1394" t="s">
        <v>1390</v>
      </c>
      <c r="B670" s="1414">
        <f>B668+C649+C650+C648+C651</f>
        <v>0</v>
      </c>
      <c r="C670" s="1447"/>
      <c r="E670" s="1414">
        <f>E668+F649+F650+F648+F651</f>
        <v>0</v>
      </c>
      <c r="F670" s="1447"/>
      <c r="H670" s="1414">
        <f>H668+I649+I650+I648+I651</f>
        <v>0</v>
      </c>
      <c r="I670" s="1447"/>
      <c r="J670" s="1828"/>
      <c r="K670" s="1414">
        <f>K668+L649+L650+L648+L651</f>
        <v>0</v>
      </c>
      <c r="L670" s="1447"/>
      <c r="N670" s="1414">
        <f>N668+O649+O650+O648+O651</f>
        <v>0</v>
      </c>
      <c r="O670" s="1447"/>
      <c r="Q670" s="1414">
        <f>Q668+R649+R650+R648+R651</f>
        <v>0</v>
      </c>
      <c r="R670" s="1447"/>
      <c r="T670" s="1414">
        <f>T668+U649+U650+U648+U651</f>
        <v>0</v>
      </c>
      <c r="U670" s="1447"/>
      <c r="W670" s="1414">
        <f>W668+X649+X650+X648+X651</f>
        <v>0</v>
      </c>
      <c r="X670" s="1447"/>
    </row>
    <row r="671" spans="1:24" ht="13.5" thickBot="1">
      <c r="A671" s="1395" t="s">
        <v>35</v>
      </c>
      <c r="B671" s="1395" t="s">
        <v>55</v>
      </c>
      <c r="C671" s="1445"/>
      <c r="E671" s="1395" t="s">
        <v>55</v>
      </c>
      <c r="F671" s="1445"/>
      <c r="H671" s="1395" t="s">
        <v>55</v>
      </c>
      <c r="I671" s="1468"/>
      <c r="J671" s="1827"/>
      <c r="K671" s="1395" t="s">
        <v>55</v>
      </c>
      <c r="L671" s="1445"/>
      <c r="N671" s="1395" t="s">
        <v>55</v>
      </c>
      <c r="O671" s="1445"/>
      <c r="Q671" s="1395" t="s">
        <v>55</v>
      </c>
      <c r="R671" s="1445"/>
      <c r="T671" s="1881"/>
      <c r="U671" s="1882"/>
      <c r="W671" s="1878"/>
      <c r="X671" s="1879"/>
    </row>
    <row r="672" spans="1:24" ht="19.5" thickBot="1" thickTop="1">
      <c r="A672" s="1384" t="s">
        <v>1396</v>
      </c>
      <c r="B672" s="1408">
        <f>B643+C645+C646-B670-C671-C647</f>
        <v>44</v>
      </c>
      <c r="C672" s="1441"/>
      <c r="D672" s="1128"/>
      <c r="E672" s="1417">
        <f>E643+F645+F646-E670-F671-F647</f>
        <v>44</v>
      </c>
      <c r="F672" s="1461"/>
      <c r="G672" s="1128"/>
      <c r="H672" s="1419">
        <f>H643+I645+I646-H670-I671-I647</f>
        <v>44</v>
      </c>
      <c r="I672" s="1465"/>
      <c r="J672" s="1824"/>
      <c r="K672" s="1422">
        <f>K643+L645+L646-K670-L671-L647</f>
        <v>44</v>
      </c>
      <c r="L672" s="1477"/>
      <c r="M672" s="1128"/>
      <c r="N672" s="1902">
        <f>N643+O645+O646-O647-O652-O654-O655-N670-O671</f>
        <v>44</v>
      </c>
      <c r="O672" s="1483"/>
      <c r="P672" s="1128"/>
      <c r="Q672" s="1433">
        <f>Q643+R645+R646-Q670-R671-R647</f>
        <v>44</v>
      </c>
      <c r="R672" s="1487"/>
      <c r="S672" s="1127"/>
      <c r="T672" s="1438">
        <f>T643+U645+U646-T670-U671-U647</f>
        <v>44</v>
      </c>
      <c r="U672" s="1492"/>
      <c r="V672" s="1129"/>
      <c r="W672" s="1435">
        <f>W643+X645+X646-W670-X671-X647</f>
        <v>44</v>
      </c>
      <c r="X672" s="1490"/>
    </row>
    <row r="673" spans="1:24" s="1142" customFormat="1" ht="30">
      <c r="A673" s="1910" t="s">
        <v>1402</v>
      </c>
      <c r="B673" s="1588"/>
      <c r="C673" s="1452"/>
      <c r="E673" s="1589"/>
      <c r="F673" s="1452"/>
      <c r="H673" s="1588"/>
      <c r="I673" s="1473"/>
      <c r="J673" s="1891"/>
      <c r="K673" s="1590"/>
      <c r="L673" s="1478"/>
      <c r="N673" s="1591"/>
      <c r="O673" s="1478"/>
      <c r="Q673" s="1591"/>
      <c r="R673" s="1478"/>
      <c r="T673" s="1591"/>
      <c r="U673" s="1478"/>
      <c r="X673" s="1478"/>
    </row>
    <row r="674" spans="1:24" s="1139" customFormat="1" ht="45.75" thickBot="1">
      <c r="A674" s="1396"/>
      <c r="B674" s="1138"/>
      <c r="C674" s="1453"/>
      <c r="E674" s="1138"/>
      <c r="F674" s="1453"/>
      <c r="H674" s="1138"/>
      <c r="I674" s="1474"/>
      <c r="J674" s="1151"/>
      <c r="K674" s="1423" t="s">
        <v>1449</v>
      </c>
      <c r="L674" s="1479"/>
      <c r="O674" s="1484"/>
      <c r="R674" s="1484"/>
      <c r="U674" s="1484"/>
      <c r="X674" s="1484"/>
    </row>
    <row r="675" spans="1:24" ht="19.5" thickBot="1" thickTop="1">
      <c r="A675" s="1397" t="s">
        <v>1450</v>
      </c>
      <c r="B675" s="1408">
        <f>B672</f>
        <v>44</v>
      </c>
      <c r="C675" s="1441"/>
      <c r="D675" s="1128"/>
      <c r="E675" s="1417">
        <f>E672</f>
        <v>44</v>
      </c>
      <c r="F675" s="1461"/>
      <c r="G675" s="1128"/>
      <c r="H675" s="1419">
        <f>H672</f>
        <v>44</v>
      </c>
      <c r="I675" s="1465"/>
      <c r="J675" s="1824"/>
      <c r="K675" s="1422">
        <f>K672</f>
        <v>44</v>
      </c>
      <c r="L675" s="1477"/>
      <c r="M675" s="1128"/>
      <c r="N675" s="1429">
        <f>N672</f>
        <v>44</v>
      </c>
      <c r="O675" s="1483"/>
      <c r="P675" s="1128"/>
      <c r="Q675" s="1433">
        <f>Q672</f>
        <v>44</v>
      </c>
      <c r="R675" s="1487"/>
      <c r="S675" s="1127"/>
      <c r="T675" s="1438">
        <f>T672</f>
        <v>44</v>
      </c>
      <c r="U675" s="1492"/>
      <c r="V675" s="1129"/>
      <c r="W675" s="1435">
        <f>W672</f>
        <v>44</v>
      </c>
      <c r="X675" s="1490"/>
    </row>
    <row r="676" spans="1:24" ht="14.25">
      <c r="A676" s="1385" t="s">
        <v>1354</v>
      </c>
      <c r="B676" s="1133">
        <f>B644+C645</f>
        <v>150</v>
      </c>
      <c r="C676" s="1442"/>
      <c r="D676" s="1132"/>
      <c r="E676" s="1086">
        <f>E644+F645</f>
        <v>50</v>
      </c>
      <c r="F676" s="1462"/>
      <c r="G676" s="1112"/>
      <c r="H676" s="1123">
        <f>H644+I645</f>
        <v>70</v>
      </c>
      <c r="I676" s="1466"/>
      <c r="J676" s="1825"/>
      <c r="K676" s="1124">
        <f>K644+L645</f>
        <v>90</v>
      </c>
      <c r="L676" s="1462"/>
      <c r="M676" s="1112"/>
      <c r="N676" s="1125">
        <f>N644+O645</f>
        <v>120</v>
      </c>
      <c r="O676" s="1494"/>
      <c r="P676" s="1112"/>
      <c r="Q676" s="1126">
        <f>Q644+R645</f>
        <v>100</v>
      </c>
      <c r="R676" s="1462"/>
      <c r="S676" s="1112"/>
      <c r="T676" s="1134">
        <f>T644+U645</f>
        <v>60</v>
      </c>
      <c r="U676" s="1493"/>
      <c r="V676" s="1130"/>
      <c r="W676" s="1131">
        <f>W644+X645</f>
        <v>20</v>
      </c>
      <c r="X676" s="1450"/>
    </row>
    <row r="677" spans="1:24" ht="12.75">
      <c r="A677" s="1386" t="s">
        <v>32</v>
      </c>
      <c r="B677" s="1409" t="s">
        <v>1397</v>
      </c>
      <c r="C677" s="1443"/>
      <c r="D677" s="1132"/>
      <c r="E677" s="1409" t="s">
        <v>1397</v>
      </c>
      <c r="F677" s="1463"/>
      <c r="G677" s="1112"/>
      <c r="H677" s="1409" t="s">
        <v>1397</v>
      </c>
      <c r="I677" s="1467"/>
      <c r="J677" s="1825"/>
      <c r="K677" s="1409" t="s">
        <v>1397</v>
      </c>
      <c r="L677" s="1463"/>
      <c r="M677" s="1112"/>
      <c r="N677" s="1409" t="s">
        <v>1397</v>
      </c>
      <c r="O677" s="1463"/>
      <c r="P677" s="1112"/>
      <c r="Q677" s="1409" t="s">
        <v>1397</v>
      </c>
      <c r="R677" s="1463"/>
      <c r="S677" s="1112"/>
      <c r="T677" s="1409" t="s">
        <v>1397</v>
      </c>
      <c r="U677" s="1463"/>
      <c r="V677" s="1112"/>
      <c r="W677" s="1409" t="s">
        <v>1397</v>
      </c>
      <c r="X677" s="1463"/>
    </row>
    <row r="678" spans="1:24" ht="12.75">
      <c r="A678" s="1387" t="s">
        <v>33</v>
      </c>
      <c r="B678" s="1410" t="s">
        <v>1398</v>
      </c>
      <c r="C678" s="1444"/>
      <c r="D678" s="1112"/>
      <c r="E678" s="1410" t="s">
        <v>1398</v>
      </c>
      <c r="F678" s="1463"/>
      <c r="G678" s="1112"/>
      <c r="H678" s="1410" t="s">
        <v>1398</v>
      </c>
      <c r="I678" s="1467"/>
      <c r="J678" s="1825"/>
      <c r="K678" s="1410" t="s">
        <v>1398</v>
      </c>
      <c r="L678" s="1463"/>
      <c r="M678" s="1112"/>
      <c r="N678" s="1410" t="s">
        <v>1398</v>
      </c>
      <c r="O678" s="1463"/>
      <c r="P678" s="1112"/>
      <c r="Q678" s="1410" t="s">
        <v>1398</v>
      </c>
      <c r="R678" s="1463"/>
      <c r="S678" s="1112"/>
      <c r="T678" s="1410" t="s">
        <v>1398</v>
      </c>
      <c r="U678" s="1463"/>
      <c r="V678" s="1112"/>
      <c r="W678" s="1410" t="s">
        <v>1398</v>
      </c>
      <c r="X678" s="1463"/>
    </row>
    <row r="679" spans="1:24" ht="12.75">
      <c r="A679" s="1388" t="s">
        <v>37</v>
      </c>
      <c r="B679" s="1411" t="s">
        <v>37</v>
      </c>
      <c r="C679" s="1445"/>
      <c r="D679" s="1117"/>
      <c r="E679" s="1411" t="s">
        <v>37</v>
      </c>
      <c r="F679" s="1445"/>
      <c r="G679" s="1117"/>
      <c r="H679" s="1411" t="s">
        <v>37</v>
      </c>
      <c r="I679" s="1468"/>
      <c r="J679" s="1826"/>
      <c r="K679" s="1411" t="s">
        <v>37</v>
      </c>
      <c r="L679" s="1445"/>
      <c r="M679" s="1117"/>
      <c r="N679" s="1411" t="s">
        <v>1400</v>
      </c>
      <c r="O679" s="1445"/>
      <c r="P679" s="1117"/>
      <c r="Q679" s="1411" t="s">
        <v>37</v>
      </c>
      <c r="R679" s="1445"/>
      <c r="S679" s="1117"/>
      <c r="T679" s="1411" t="s">
        <v>37</v>
      </c>
      <c r="U679" s="1445"/>
      <c r="V679" s="1117"/>
      <c r="W679" s="1411" t="s">
        <v>37</v>
      </c>
      <c r="X679" s="1445"/>
    </row>
    <row r="680" spans="1:24" ht="12.75">
      <c r="A680" s="1389" t="s">
        <v>34</v>
      </c>
      <c r="B680" s="1412" t="s">
        <v>434</v>
      </c>
      <c r="C680" s="1445"/>
      <c r="D680" s="1112"/>
      <c r="E680" s="1412" t="s">
        <v>434</v>
      </c>
      <c r="F680" s="1445"/>
      <c r="G680" s="1112"/>
      <c r="H680" s="1412" t="s">
        <v>434</v>
      </c>
      <c r="I680" s="1468"/>
      <c r="J680" s="1825"/>
      <c r="K680" s="1412" t="s">
        <v>434</v>
      </c>
      <c r="L680" s="1445"/>
      <c r="M680" s="1112"/>
      <c r="N680" s="1412" t="s">
        <v>434</v>
      </c>
      <c r="O680" s="1445"/>
      <c r="P680" s="1112"/>
      <c r="Q680" s="1412" t="s">
        <v>434</v>
      </c>
      <c r="R680" s="1445"/>
      <c r="S680" s="1112"/>
      <c r="T680" s="1412" t="s">
        <v>434</v>
      </c>
      <c r="U680" s="1445"/>
      <c r="V680" s="1112"/>
      <c r="W680" s="1412" t="s">
        <v>434</v>
      </c>
      <c r="X680" s="1445"/>
    </row>
    <row r="681" spans="1:24" ht="12.75">
      <c r="A681" s="1390" t="s">
        <v>1370</v>
      </c>
      <c r="B681" s="1413" t="s">
        <v>200</v>
      </c>
      <c r="C681" s="1446"/>
      <c r="D681" s="1113"/>
      <c r="E681" s="1413" t="s">
        <v>200</v>
      </c>
      <c r="F681" s="1446"/>
      <c r="G681" s="1113"/>
      <c r="H681" s="1413" t="s">
        <v>200</v>
      </c>
      <c r="I681" s="1469"/>
      <c r="J681" s="1825"/>
      <c r="K681" s="1413" t="s">
        <v>200</v>
      </c>
      <c r="L681" s="1446"/>
      <c r="M681" s="1113"/>
      <c r="N681" s="1413" t="s">
        <v>200</v>
      </c>
      <c r="O681" s="1446"/>
      <c r="P681" s="1113"/>
      <c r="Q681" s="1413" t="s">
        <v>200</v>
      </c>
      <c r="R681" s="1446"/>
      <c r="S681" s="1113"/>
      <c r="T681" s="1413" t="s">
        <v>200</v>
      </c>
      <c r="U681" s="1446"/>
      <c r="V681" s="1113"/>
      <c r="W681" s="1413" t="s">
        <v>200</v>
      </c>
      <c r="X681" s="1446"/>
    </row>
    <row r="682" spans="1:24" ht="12.75">
      <c r="A682" s="1389" t="s">
        <v>1371</v>
      </c>
      <c r="B682" s="1412" t="s">
        <v>1399</v>
      </c>
      <c r="C682" s="1445"/>
      <c r="D682" s="1112"/>
      <c r="E682" s="1412" t="s">
        <v>1399</v>
      </c>
      <c r="F682" s="1445"/>
      <c r="G682" s="1112"/>
      <c r="H682" s="1412" t="s">
        <v>1399</v>
      </c>
      <c r="I682" s="1468"/>
      <c r="J682" s="1825"/>
      <c r="K682" s="1412" t="s">
        <v>1399</v>
      </c>
      <c r="L682" s="1445"/>
      <c r="M682" s="1112"/>
      <c r="N682" s="1412" t="s">
        <v>1399</v>
      </c>
      <c r="O682" s="1445"/>
      <c r="P682" s="1112"/>
      <c r="Q682" s="1412" t="s">
        <v>1399</v>
      </c>
      <c r="R682" s="1445"/>
      <c r="S682" s="1112"/>
      <c r="T682" s="1412" t="s">
        <v>1399</v>
      </c>
      <c r="U682" s="1445"/>
      <c r="V682" s="1112"/>
      <c r="W682" s="1412" t="s">
        <v>1399</v>
      </c>
      <c r="X682" s="1445"/>
    </row>
    <row r="683" spans="1:24" ht="12.75">
      <c r="A683" s="1390" t="s">
        <v>36</v>
      </c>
      <c r="B683" s="1390" t="s">
        <v>36</v>
      </c>
      <c r="C683" s="1445"/>
      <c r="E683" s="1390" t="s">
        <v>36</v>
      </c>
      <c r="F683" s="1445"/>
      <c r="H683" s="1390" t="s">
        <v>36</v>
      </c>
      <c r="I683" s="1468"/>
      <c r="J683" s="1827"/>
      <c r="K683" s="1390" t="s">
        <v>36</v>
      </c>
      <c r="L683" s="1445"/>
      <c r="N683" s="1390" t="s">
        <v>36</v>
      </c>
      <c r="O683" s="1445"/>
      <c r="Q683" s="1390" t="s">
        <v>36</v>
      </c>
      <c r="R683" s="1445"/>
      <c r="T683" s="1390" t="s">
        <v>36</v>
      </c>
      <c r="U683" s="1445"/>
      <c r="W683" s="1390" t="s">
        <v>36</v>
      </c>
      <c r="X683" s="1445"/>
    </row>
    <row r="684" spans="1:24" s="1115" customFormat="1" ht="13.5" thickBot="1">
      <c r="A684" s="1896" t="s">
        <v>1522</v>
      </c>
      <c r="B684" s="1896" t="s">
        <v>1522</v>
      </c>
      <c r="C684" s="1903"/>
      <c r="E684" s="1896" t="s">
        <v>1522</v>
      </c>
      <c r="F684" s="1903"/>
      <c r="H684" s="1896" t="s">
        <v>1522</v>
      </c>
      <c r="I684" s="1903"/>
      <c r="J684" s="1886"/>
      <c r="K684" s="1896" t="s">
        <v>1522</v>
      </c>
      <c r="L684" s="1903"/>
      <c r="N684" s="1896" t="s">
        <v>1522</v>
      </c>
      <c r="O684" s="1903"/>
      <c r="Q684" s="1391"/>
      <c r="R684" s="1447"/>
      <c r="T684" s="1391"/>
      <c r="U684" s="1447"/>
      <c r="W684" s="1391"/>
      <c r="X684" s="1447"/>
    </row>
    <row r="685" spans="1:28" s="1075" customFormat="1" ht="21.75" thickBot="1" thickTop="1">
      <c r="A685" s="1937" t="s">
        <v>1382</v>
      </c>
      <c r="B685" s="1925">
        <f>ROUNDDOWN((((B676+C677-IF(C683&gt;0,C683,0)-C679)/3)-C684)/IF(C685="yes",2,1),0)+IF(C683&lt;0,ROUNDDOWN(-C683/3,0),0)</f>
        <v>50</v>
      </c>
      <c r="C685" s="1898" t="s">
        <v>1525</v>
      </c>
      <c r="D685" s="1128"/>
      <c r="E685" s="1926">
        <f>ROUNDDOWN((((E676+F677-IF(F683&gt;0,F683,0)-F679)/3)-F684)/IF(F685="yes",2,1),0)+IF(F683&lt;0,ROUNDDOWN(-F683/3,0),0)</f>
        <v>16</v>
      </c>
      <c r="F685" s="1898" t="s">
        <v>1525</v>
      </c>
      <c r="G685" s="1128"/>
      <c r="H685" s="1925">
        <f>ROUNDDOWN((((H676+I677-IF(I683&gt;0,I683,0)-I679)/3)-I684)/IF(I685="yes",2,1),0)+IF(I683&lt;0,ROUNDDOWN(-I683/3,0),0)</f>
        <v>23</v>
      </c>
      <c r="I685" s="1898" t="s">
        <v>1525</v>
      </c>
      <c r="J685" s="1824"/>
      <c r="K685" s="1927">
        <f>ROUNDDOWN((((K676+L677-IF(L683&gt;0,L683,0)-L679)/3)-L684)/IF(L685="yes",2,1),0)+IF(L683&lt;0,ROUNDDOWN(-L683/3,0),0)</f>
        <v>30</v>
      </c>
      <c r="L685" s="1898" t="s">
        <v>1525</v>
      </c>
      <c r="M685" s="1128"/>
      <c r="N685" s="1928">
        <f>ROUNDDOWN((((N676+O677-IF(O683&gt;0,O683,0)-O679-40-O676)/3)-O684)/IF(O685="yes",2,1)+(40+O676)/3-O686/3-(O687/3)+IF(O683&lt;0,(-O683/3),0),0)</f>
        <v>40</v>
      </c>
      <c r="O685" s="1898" t="s">
        <v>1525</v>
      </c>
      <c r="P685" s="1128"/>
      <c r="Q685" s="1929">
        <f>ROUNDDOWN((Q676+R677-R683-R679)/3,0)/IF(R685="yes",2,1)</f>
        <v>33</v>
      </c>
      <c r="R685" s="1898" t="s">
        <v>1525</v>
      </c>
      <c r="S685" s="1127"/>
      <c r="T685" s="1930">
        <f>ROUNDDOWN((T676+U677-U683-U679)/3,0)/IF(U685="yes",2,1)</f>
        <v>20</v>
      </c>
      <c r="U685" s="1898" t="s">
        <v>1525</v>
      </c>
      <c r="V685" s="1129"/>
      <c r="W685" s="1931">
        <f>ROUNDDOWN((W676+X677-X683-X679)/3,0)</f>
        <v>6</v>
      </c>
      <c r="X685" s="1856"/>
      <c r="Y685" s="1114"/>
      <c r="Z685" s="1114"/>
      <c r="AA685" s="1076"/>
      <c r="AB685" s="1076"/>
    </row>
    <row r="686" spans="1:28" s="288" customFormat="1" ht="15" thickBot="1">
      <c r="A686" s="1392"/>
      <c r="B686" s="1077" t="s">
        <v>40</v>
      </c>
      <c r="C686" s="1448"/>
      <c r="D686" s="1111"/>
      <c r="E686" s="1077" t="s">
        <v>40</v>
      </c>
      <c r="F686" s="1448"/>
      <c r="G686" s="1111"/>
      <c r="H686" s="1089" t="s">
        <v>889</v>
      </c>
      <c r="I686" s="1470"/>
      <c r="J686" s="1825"/>
      <c r="K686" s="1092" t="s">
        <v>60</v>
      </c>
      <c r="L686" s="1448"/>
      <c r="M686" s="1895"/>
      <c r="N686" s="1430" t="s">
        <v>1523</v>
      </c>
      <c r="O686" s="1897"/>
      <c r="P686" s="1894"/>
      <c r="Q686" s="1077" t="s">
        <v>59</v>
      </c>
      <c r="R686" s="1448"/>
      <c r="S686" s="1111"/>
      <c r="T686" s="1104" t="s">
        <v>41</v>
      </c>
      <c r="U686" s="1448"/>
      <c r="V686" s="1111"/>
      <c r="W686" s="1089" t="s">
        <v>62</v>
      </c>
      <c r="X686" s="1448"/>
      <c r="Y686" s="1111"/>
      <c r="Z686" s="1111"/>
      <c r="AA686" s="1071"/>
      <c r="AB686" s="1071"/>
    </row>
    <row r="687" spans="1:28" s="6" customFormat="1" ht="15" thickBot="1">
      <c r="A687" s="1393"/>
      <c r="B687" s="1078" t="s">
        <v>1342</v>
      </c>
      <c r="C687" s="1449"/>
      <c r="D687" s="1112"/>
      <c r="E687" s="1087" t="s">
        <v>41</v>
      </c>
      <c r="F687" s="1449"/>
      <c r="G687" s="1112"/>
      <c r="H687" s="1078" t="s">
        <v>62</v>
      </c>
      <c r="I687" s="1471"/>
      <c r="J687" s="1825"/>
      <c r="K687" s="1093" t="s">
        <v>61</v>
      </c>
      <c r="L687" s="1449"/>
      <c r="M687" s="1130"/>
      <c r="N687" s="1914" t="s">
        <v>1524</v>
      </c>
      <c r="O687" s="1897"/>
      <c r="P687" s="1132"/>
      <c r="Q687" s="1087" t="s">
        <v>62</v>
      </c>
      <c r="R687" s="1449"/>
      <c r="S687" s="1112"/>
      <c r="T687" s="1105" t="s">
        <v>42</v>
      </c>
      <c r="U687" s="1449"/>
      <c r="V687" s="1112"/>
      <c r="W687" s="1078" t="s">
        <v>891</v>
      </c>
      <c r="X687" s="1449"/>
      <c r="Y687" s="1112"/>
      <c r="Z687" s="1112"/>
      <c r="AA687" s="8"/>
      <c r="AB687" s="8"/>
    </row>
    <row r="688" spans="1:28" s="6" customFormat="1" ht="14.25">
      <c r="A688" s="1393" t="s">
        <v>1383</v>
      </c>
      <c r="B688" s="1078" t="s">
        <v>1374</v>
      </c>
      <c r="C688" s="1449"/>
      <c r="D688" s="1112"/>
      <c r="E688" s="1078" t="s">
        <v>1374</v>
      </c>
      <c r="F688" s="1449"/>
      <c r="G688" s="1112"/>
      <c r="H688" s="1078" t="s">
        <v>891</v>
      </c>
      <c r="I688" s="1471"/>
      <c r="J688" s="1825"/>
      <c r="K688" s="1093" t="s">
        <v>64</v>
      </c>
      <c r="L688" s="1449"/>
      <c r="M688" s="1112"/>
      <c r="N688" s="1077" t="s">
        <v>59</v>
      </c>
      <c r="O688" s="1448"/>
      <c r="P688" s="1112"/>
      <c r="Q688" s="1087" t="s">
        <v>63</v>
      </c>
      <c r="R688" s="1449"/>
      <c r="S688" s="1112"/>
      <c r="T688" s="1105" t="s">
        <v>43</v>
      </c>
      <c r="U688" s="1449"/>
      <c r="V688" s="1112"/>
      <c r="W688" s="1078" t="s">
        <v>1378</v>
      </c>
      <c r="X688" s="1449"/>
      <c r="Y688" s="1112"/>
      <c r="Z688" s="1112"/>
      <c r="AA688" s="8"/>
      <c r="AB688" s="8"/>
    </row>
    <row r="689" spans="1:28" s="6" customFormat="1" ht="14.25">
      <c r="A689" s="1393" t="s">
        <v>1384</v>
      </c>
      <c r="B689" s="1079" t="s">
        <v>1375</v>
      </c>
      <c r="C689" s="1449"/>
      <c r="D689" s="1112"/>
      <c r="E689" s="1079" t="s">
        <v>1375</v>
      </c>
      <c r="F689" s="1449"/>
      <c r="G689" s="1112"/>
      <c r="H689" s="1079" t="s">
        <v>1375</v>
      </c>
      <c r="I689" s="1471"/>
      <c r="J689" s="1825"/>
      <c r="K689" s="1094" t="s">
        <v>1380</v>
      </c>
      <c r="L689" s="1449"/>
      <c r="M689" s="1112"/>
      <c r="N689" s="1087" t="s">
        <v>61</v>
      </c>
      <c r="O689" s="1449"/>
      <c r="P689" s="1112"/>
      <c r="Q689" s="1100" t="s">
        <v>1375</v>
      </c>
      <c r="R689" s="1449"/>
      <c r="S689" s="1112"/>
      <c r="T689" s="1088"/>
      <c r="U689" s="1109"/>
      <c r="V689" s="1112"/>
      <c r="W689" s="1088"/>
      <c r="X689" s="1109"/>
      <c r="Y689" s="1112"/>
      <c r="Z689" s="1112"/>
      <c r="AA689" s="8"/>
      <c r="AB689" s="8"/>
    </row>
    <row r="690" spans="1:28" s="6" customFormat="1" ht="14.25">
      <c r="A690" s="1393" t="s">
        <v>1385</v>
      </c>
      <c r="B690" s="1080" t="s">
        <v>44</v>
      </c>
      <c r="C690" s="1449"/>
      <c r="D690" s="1112"/>
      <c r="E690" s="1088"/>
      <c r="F690" s="1109"/>
      <c r="G690" s="1112"/>
      <c r="H690" s="1080" t="s">
        <v>50</v>
      </c>
      <c r="I690" s="1471"/>
      <c r="J690" s="1825"/>
      <c r="K690" s="1095" t="s">
        <v>1375</v>
      </c>
      <c r="L690" s="1449"/>
      <c r="M690" s="1112"/>
      <c r="N690" s="1087" t="s">
        <v>63</v>
      </c>
      <c r="O690" s="1449"/>
      <c r="P690" s="1112"/>
      <c r="Q690" s="1101" t="s">
        <v>1381</v>
      </c>
      <c r="R690" s="1488"/>
      <c r="S690" s="1112"/>
      <c r="T690" s="1088"/>
      <c r="U690" s="1109"/>
      <c r="V690" s="1112"/>
      <c r="W690" s="1088"/>
      <c r="X690" s="1109"/>
      <c r="Y690" s="1112"/>
      <c r="Z690" s="1112"/>
      <c r="AA690" s="8"/>
      <c r="AB690" s="8"/>
    </row>
    <row r="691" spans="1:28" s="6" customFormat="1" ht="14.25">
      <c r="A691" s="1393" t="s">
        <v>1386</v>
      </c>
      <c r="B691" s="1081" t="s">
        <v>46</v>
      </c>
      <c r="C691" s="1449"/>
      <c r="D691" s="1112"/>
      <c r="E691" s="1080" t="s">
        <v>47</v>
      </c>
      <c r="F691" s="1449"/>
      <c r="G691" s="1112"/>
      <c r="H691" s="1080" t="s">
        <v>48</v>
      </c>
      <c r="I691" s="1471"/>
      <c r="J691" s="1825"/>
      <c r="K691" s="1096" t="s">
        <v>69</v>
      </c>
      <c r="L691" s="1449"/>
      <c r="M691" s="1112"/>
      <c r="N691" s="1079" t="s">
        <v>1375</v>
      </c>
      <c r="O691" s="1449"/>
      <c r="P691" s="1112"/>
      <c r="Q691" s="1102" t="s">
        <v>1392</v>
      </c>
      <c r="R691" s="1488"/>
      <c r="S691" s="1112"/>
      <c r="T691" s="1088"/>
      <c r="U691" s="1109"/>
      <c r="V691" s="1112"/>
      <c r="W691" s="1088"/>
      <c r="X691" s="1109"/>
      <c r="Y691" s="1112"/>
      <c r="Z691" s="1112"/>
      <c r="AA691" s="8"/>
      <c r="AB691" s="8"/>
    </row>
    <row r="692" spans="1:28" s="6" customFormat="1" ht="14.25">
      <c r="A692" s="1393" t="s">
        <v>1387</v>
      </c>
      <c r="B692" s="1082" t="s">
        <v>49</v>
      </c>
      <c r="C692" s="1449"/>
      <c r="D692" s="1112"/>
      <c r="E692" s="1088"/>
      <c r="F692" s="1109"/>
      <c r="G692" s="1112"/>
      <c r="H692" s="1080" t="s">
        <v>45</v>
      </c>
      <c r="I692" s="1471"/>
      <c r="J692" s="1825"/>
      <c r="K692" s="1096" t="s">
        <v>66</v>
      </c>
      <c r="L692" s="1449"/>
      <c r="M692" s="1112"/>
      <c r="N692" s="1080" t="s">
        <v>66</v>
      </c>
      <c r="O692" s="1449"/>
      <c r="P692" s="1112"/>
      <c r="Q692" s="1103" t="s">
        <v>44</v>
      </c>
      <c r="R692" s="1449"/>
      <c r="S692" s="1112"/>
      <c r="T692" s="1106" t="s">
        <v>65</v>
      </c>
      <c r="U692" s="1449"/>
      <c r="V692" s="1112"/>
      <c r="W692" s="1088"/>
      <c r="X692" s="1109"/>
      <c r="Y692" s="1112"/>
      <c r="Z692" s="1112"/>
      <c r="AA692" s="8"/>
      <c r="AB692" s="8"/>
    </row>
    <row r="693" spans="1:24" ht="14.25">
      <c r="A693" s="1393" t="s">
        <v>1385</v>
      </c>
      <c r="B693" s="1080" t="s">
        <v>51</v>
      </c>
      <c r="C693" s="1449"/>
      <c r="E693" s="1088"/>
      <c r="F693" s="1109"/>
      <c r="H693" s="1083" t="s">
        <v>52</v>
      </c>
      <c r="I693" s="1471"/>
      <c r="J693" s="1827"/>
      <c r="K693" s="1096" t="s">
        <v>65</v>
      </c>
      <c r="L693" s="1449"/>
      <c r="N693" s="1080" t="s">
        <v>47</v>
      </c>
      <c r="O693" s="1449"/>
      <c r="Q693" s="1083" t="s">
        <v>52</v>
      </c>
      <c r="R693" s="1449"/>
      <c r="T693" s="1107" t="s">
        <v>52</v>
      </c>
      <c r="U693" s="1449"/>
      <c r="W693" s="1083" t="s">
        <v>67</v>
      </c>
      <c r="X693" s="1449"/>
    </row>
    <row r="694" spans="1:24" ht="14.25">
      <c r="A694" s="1393" t="s">
        <v>1388</v>
      </c>
      <c r="B694" s="1083" t="s">
        <v>52</v>
      </c>
      <c r="C694" s="1449"/>
      <c r="E694" s="1083" t="s">
        <v>52</v>
      </c>
      <c r="F694" s="1449"/>
      <c r="H694" s="1083" t="s">
        <v>53</v>
      </c>
      <c r="I694" s="1471"/>
      <c r="J694" s="1827"/>
      <c r="K694" s="1097" t="s">
        <v>52</v>
      </c>
      <c r="L694" s="1449"/>
      <c r="N694" s="1083" t="s">
        <v>52</v>
      </c>
      <c r="O694" s="1449"/>
      <c r="Q694" s="1083" t="s">
        <v>53</v>
      </c>
      <c r="R694" s="1449"/>
      <c r="T694" s="1088"/>
      <c r="U694" s="1109"/>
      <c r="W694" s="1088"/>
      <c r="X694" s="1109"/>
    </row>
    <row r="695" spans="1:24" ht="14.25">
      <c r="A695" s="1393" t="s">
        <v>1389</v>
      </c>
      <c r="B695" s="1083" t="s">
        <v>53</v>
      </c>
      <c r="C695" s="1449"/>
      <c r="E695" s="1083" t="s">
        <v>53</v>
      </c>
      <c r="F695" s="1449"/>
      <c r="H695" s="1084" t="s">
        <v>1377</v>
      </c>
      <c r="I695" s="1471"/>
      <c r="J695" s="1827"/>
      <c r="K695" s="1098" t="s">
        <v>1376</v>
      </c>
      <c r="L695" s="1449"/>
      <c r="N695" s="1083" t="s">
        <v>53</v>
      </c>
      <c r="O695" s="1449"/>
      <c r="Q695" s="1084" t="s">
        <v>1376</v>
      </c>
      <c r="R695" s="1449"/>
      <c r="T695" s="1088"/>
      <c r="U695" s="1109"/>
      <c r="W695" s="1088"/>
      <c r="X695" s="1109"/>
    </row>
    <row r="696" spans="1:26" s="6" customFormat="1" ht="14.25">
      <c r="A696" s="1393"/>
      <c r="B696" s="1084" t="s">
        <v>1376</v>
      </c>
      <c r="C696" s="1449"/>
      <c r="D696" s="1116"/>
      <c r="E696" s="1084" t="s">
        <v>1345</v>
      </c>
      <c r="F696" s="1449"/>
      <c r="G696" s="1116"/>
      <c r="H696" s="1090" t="s">
        <v>55</v>
      </c>
      <c r="I696" s="1471"/>
      <c r="J696" s="1826"/>
      <c r="K696" s="1099" t="s">
        <v>55</v>
      </c>
      <c r="L696" s="1449"/>
      <c r="M696" s="1116"/>
      <c r="N696" s="1084" t="s">
        <v>1376</v>
      </c>
      <c r="O696" s="1449"/>
      <c r="P696" s="1116"/>
      <c r="Q696" s="1090" t="s">
        <v>55</v>
      </c>
      <c r="R696" s="1449"/>
      <c r="S696" s="1116"/>
      <c r="T696" s="1088"/>
      <c r="U696" s="1109"/>
      <c r="V696" s="1116"/>
      <c r="W696" s="1090" t="s">
        <v>55</v>
      </c>
      <c r="X696" s="1449"/>
      <c r="Y696" s="1116"/>
      <c r="Z696" s="1116"/>
    </row>
    <row r="697" spans="1:24" ht="14.25">
      <c r="A697" s="1393"/>
      <c r="B697" s="1085" t="s">
        <v>55</v>
      </c>
      <c r="C697" s="1449"/>
      <c r="E697" s="1088"/>
      <c r="F697" s="1109"/>
      <c r="H697" s="1091" t="s">
        <v>1379</v>
      </c>
      <c r="I697" s="1471"/>
      <c r="J697" s="1827"/>
      <c r="K697" s="1099" t="s">
        <v>73</v>
      </c>
      <c r="L697" s="1449"/>
      <c r="N697" s="1090" t="s">
        <v>55</v>
      </c>
      <c r="O697" s="1449"/>
      <c r="Q697" s="1091" t="s">
        <v>1379</v>
      </c>
      <c r="R697" s="1449"/>
      <c r="T697" s="1088"/>
      <c r="U697" s="1109"/>
      <c r="W697" s="1088"/>
      <c r="X697" s="1109"/>
    </row>
    <row r="698" spans="1:26" s="6" customFormat="1" ht="14.25">
      <c r="A698" s="1393"/>
      <c r="B698" s="1091" t="s">
        <v>1393</v>
      </c>
      <c r="C698" s="1449"/>
      <c r="D698" s="1116"/>
      <c r="E698" s="1088"/>
      <c r="F698" s="1109"/>
      <c r="G698" s="1116"/>
      <c r="H698" s="1091" t="s">
        <v>1393</v>
      </c>
      <c r="I698" s="1471"/>
      <c r="J698" s="1826"/>
      <c r="K698" s="1091" t="s">
        <v>1393</v>
      </c>
      <c r="L698" s="1449"/>
      <c r="M698" s="1116"/>
      <c r="N698" s="1091" t="s">
        <v>1393</v>
      </c>
      <c r="O698" s="1449"/>
      <c r="P698" s="1116"/>
      <c r="Q698" s="1091" t="s">
        <v>1393</v>
      </c>
      <c r="R698" s="1449"/>
      <c r="S698" s="1116"/>
      <c r="T698" s="1088"/>
      <c r="U698" s="1109"/>
      <c r="V698" s="1116"/>
      <c r="W698" s="1088"/>
      <c r="X698" s="1109"/>
      <c r="Y698" s="1116"/>
      <c r="Z698" s="1116"/>
    </row>
    <row r="699" spans="1:24" ht="15">
      <c r="A699" s="1938" t="s">
        <v>68</v>
      </c>
      <c r="B699" s="1119">
        <f>Germany!AH26+Germany!AI26</f>
        <v>0</v>
      </c>
      <c r="C699" s="1450"/>
      <c r="E699" s="1119">
        <f>Italy!Y26+Italy!Z26</f>
        <v>0</v>
      </c>
      <c r="F699" s="1450"/>
      <c r="H699" s="1119">
        <f>Japan!AT31+Japan!AU31</f>
        <v>0</v>
      </c>
      <c r="I699" s="1472"/>
      <c r="J699" s="1827"/>
      <c r="K699" s="1120" t="s">
        <v>68</v>
      </c>
      <c r="L699" s="1449"/>
      <c r="N699" s="1119">
        <f>Britain!AK31+Britain!AL31</f>
        <v>0</v>
      </c>
      <c r="O699" s="1450"/>
      <c r="Q699" s="1119">
        <f>USANavy!W26+USANavy!X26+USANavy!AK26+USANavy!AL26</f>
        <v>0</v>
      </c>
      <c r="R699" s="1450"/>
      <c r="T699" s="1122" t="s">
        <v>68</v>
      </c>
      <c r="U699" s="1449"/>
      <c r="W699" s="1121"/>
      <c r="X699" s="1109"/>
    </row>
    <row r="700" spans="1:24" ht="20.25">
      <c r="A700" s="1933" t="s">
        <v>1369</v>
      </c>
      <c r="B700" s="1934">
        <f>C686*3+C687*2+C688*1+C689*3+C690*10+C691*8+C693*4+C694*3+C695+C696*3+C697*2+C692*6+C698*5+B699*3</f>
        <v>0</v>
      </c>
      <c r="C700" s="1451"/>
      <c r="E700" s="1934">
        <f>F686*3+F687*2+F688*1+F689*3+F691*4+F694*3+F695+F696*3+E699*3</f>
        <v>0</v>
      </c>
      <c r="F700" s="1450"/>
      <c r="H700" s="1934">
        <f>I686*3+I687*2+I688+I689*3+I690*6+I691*4+I692*2+I693*3+I694+I695*3+I696*2+I697*10+I698*5+H699*3</f>
        <v>0</v>
      </c>
      <c r="I700" s="1472"/>
      <c r="J700" s="1886"/>
      <c r="K700" s="1934">
        <f>L686*3+L687*2+L688+L690*3+L691*10+L692*8+L693*6+L694*3+L689+L695*3+L696*2+L698*5+L699*3</f>
        <v>0</v>
      </c>
      <c r="L700" s="1450"/>
      <c r="N700" s="1934">
        <f>O688*3+O689*2+O690*1+O691*3+O692*8+O693*4+O694*3+O695+O696*3+O697*2+O698*5+N699*3-R691*3-R690</f>
        <v>0</v>
      </c>
      <c r="O700" s="1450"/>
      <c r="Q700" s="1934">
        <f>R686*3+R687*2+R688+R689*3+R690+R691*3+R692*10+R693*3+R694+R695*3+R696*2+R697*10+R698*5+Q699*3</f>
        <v>0</v>
      </c>
      <c r="R700" s="1450"/>
      <c r="T700" s="1932">
        <f>U686*2+U687+U688+U692*6+U693*3+U699*3</f>
        <v>0</v>
      </c>
      <c r="U700" s="1450"/>
      <c r="W700" s="1934">
        <f>X686*2+X687+X688+X693*3+X696*2</f>
        <v>0</v>
      </c>
      <c r="X700" s="1450"/>
    </row>
    <row r="701" spans="1:24" ht="12.75">
      <c r="A701" s="1391"/>
      <c r="B701" s="1857">
        <f>IF(B700&gt;B685,"UCL Error","")</f>
      </c>
      <c r="C701" s="1447"/>
      <c r="E701" s="1857">
        <f>IF(E700&gt;E685,"UCL Error","")</f>
      </c>
      <c r="F701" s="1447"/>
      <c r="H701" s="1857">
        <f>IF(H700&gt;H685,"UCL Error","")</f>
      </c>
      <c r="I701" s="1447"/>
      <c r="J701" s="1827"/>
      <c r="K701" s="1857">
        <f>IF(K700&gt;K685,"UCL Error","")</f>
      </c>
      <c r="L701" s="1447"/>
      <c r="N701" s="1857">
        <f>IF(N700&gt;N685,"UCL Error","")</f>
      </c>
      <c r="O701" s="1447"/>
      <c r="Q701" s="1857">
        <f>IF(Q700&gt;Q685,"UCL Error","")</f>
      </c>
      <c r="R701" s="1447"/>
      <c r="T701" s="1857">
        <f>IF(T700&gt;T685,"UCL Error","")</f>
      </c>
      <c r="U701" s="1447"/>
      <c r="W701" s="1857">
        <f>IF(W700&gt;W685,"UCL Error","")</f>
      </c>
      <c r="X701" s="1447"/>
    </row>
    <row r="702" spans="1:24" ht="15.75">
      <c r="A702" s="1394" t="s">
        <v>1390</v>
      </c>
      <c r="B702" s="1414">
        <f>B700+C681+C682+C680+C683</f>
        <v>0</v>
      </c>
      <c r="C702" s="1447"/>
      <c r="E702" s="1414">
        <f>E700+F681+F682+F680+F683</f>
        <v>0</v>
      </c>
      <c r="F702" s="1447"/>
      <c r="H702" s="1414">
        <f>H700+I681+I682+I680+I683</f>
        <v>0</v>
      </c>
      <c r="I702" s="1447"/>
      <c r="J702" s="1828"/>
      <c r="K702" s="1414">
        <f>K700+L681+L682+L680+L683</f>
        <v>0</v>
      </c>
      <c r="L702" s="1447"/>
      <c r="N702" s="1414">
        <f>N700+O681+O682+O680+O683</f>
        <v>0</v>
      </c>
      <c r="O702" s="1447"/>
      <c r="Q702" s="1414">
        <f>Q700+R681+R682+R680+R683</f>
        <v>0</v>
      </c>
      <c r="R702" s="1447"/>
      <c r="T702" s="1414">
        <f>T700+U681+U682+U680+U683</f>
        <v>0</v>
      </c>
      <c r="U702" s="1447"/>
      <c r="W702" s="1414">
        <f>W700+X681+X682+X680+X683</f>
        <v>0</v>
      </c>
      <c r="X702" s="1447"/>
    </row>
    <row r="703" spans="1:24" ht="13.5" thickBot="1">
      <c r="A703" s="1395" t="s">
        <v>35</v>
      </c>
      <c r="B703" s="1395" t="s">
        <v>55</v>
      </c>
      <c r="C703" s="1445"/>
      <c r="E703" s="1395" t="s">
        <v>55</v>
      </c>
      <c r="F703" s="1445"/>
      <c r="H703" s="1395" t="s">
        <v>55</v>
      </c>
      <c r="I703" s="1468"/>
      <c r="J703" s="1827"/>
      <c r="K703" s="1395" t="s">
        <v>55</v>
      </c>
      <c r="L703" s="1445"/>
      <c r="N703" s="1395" t="s">
        <v>55</v>
      </c>
      <c r="O703" s="1445"/>
      <c r="Q703" s="1395" t="s">
        <v>55</v>
      </c>
      <c r="R703" s="1445"/>
      <c r="T703" s="1881"/>
      <c r="U703" s="1882"/>
      <c r="W703" s="1878"/>
      <c r="X703" s="1879"/>
    </row>
    <row r="704" spans="1:24" ht="19.5" thickBot="1" thickTop="1">
      <c r="A704" s="1398" t="s">
        <v>1451</v>
      </c>
      <c r="B704" s="1408">
        <f>B675+C677+C678-B702-C703-C679</f>
        <v>44</v>
      </c>
      <c r="C704" s="1441"/>
      <c r="D704" s="1128"/>
      <c r="E704" s="1417">
        <f>E675+F677+F678-E702-F703-F679</f>
        <v>44</v>
      </c>
      <c r="F704" s="1461"/>
      <c r="G704" s="1128"/>
      <c r="H704" s="1419">
        <f>H675+I677+I678-H702-I703-I679</f>
        <v>44</v>
      </c>
      <c r="I704" s="1465"/>
      <c r="J704" s="1824"/>
      <c r="K704" s="1422">
        <f>K675+L677+L678-K702-L703-L679</f>
        <v>44</v>
      </c>
      <c r="L704" s="1477"/>
      <c r="M704" s="1128"/>
      <c r="N704" s="1902">
        <f>N675+O677+O678-O679-O684-O686-O687-N702-O703</f>
        <v>44</v>
      </c>
      <c r="O704" s="1483"/>
      <c r="P704" s="1128"/>
      <c r="Q704" s="1433">
        <f>Q675+R677+R678-Q702-R703-R679</f>
        <v>44</v>
      </c>
      <c r="R704" s="1487"/>
      <c r="S704" s="1127"/>
      <c r="T704" s="1438">
        <f>T675+U677+U678-T702-U703-U679</f>
        <v>44</v>
      </c>
      <c r="U704" s="1492"/>
      <c r="V704" s="1129"/>
      <c r="W704" s="1435">
        <f>W675+X677+X678-W702-X703-X679</f>
        <v>44</v>
      </c>
      <c r="X704" s="1490"/>
    </row>
    <row r="705" spans="1:24" s="1905" customFormat="1" ht="30">
      <c r="A705" s="1911" t="s">
        <v>1402</v>
      </c>
      <c r="B705" s="1904"/>
      <c r="C705" s="1453"/>
      <c r="E705" s="1906"/>
      <c r="F705" s="1453"/>
      <c r="H705" s="1904"/>
      <c r="I705" s="1474"/>
      <c r="J705" s="1907"/>
      <c r="K705" s="1908"/>
      <c r="L705" s="1484"/>
      <c r="N705" s="1909"/>
      <c r="O705" s="1484"/>
      <c r="Q705" s="1909"/>
      <c r="R705" s="1484"/>
      <c r="T705" s="1909"/>
      <c r="U705" s="1484"/>
      <c r="X705" s="1484"/>
    </row>
    <row r="706" spans="1:24" ht="45" thickBot="1">
      <c r="A706" s="1399"/>
      <c r="B706" s="1399"/>
      <c r="C706" s="1454"/>
      <c r="D706" s="1145"/>
      <c r="E706" s="1399"/>
      <c r="F706" s="1454"/>
      <c r="G706" s="1145"/>
      <c r="H706" s="1399"/>
      <c r="I706" s="1454"/>
      <c r="J706" s="1140"/>
      <c r="K706" s="1424" t="s">
        <v>1452</v>
      </c>
      <c r="L706" s="1454"/>
      <c r="M706" s="1145"/>
      <c r="N706" s="1399"/>
      <c r="O706" s="1454"/>
      <c r="P706" s="1145"/>
      <c r="Q706" s="1399"/>
      <c r="R706" s="1454"/>
      <c r="S706" s="1145"/>
      <c r="T706" s="1399"/>
      <c r="U706" s="1454"/>
      <c r="V706" s="1145"/>
      <c r="W706" s="1399"/>
      <c r="X706" s="1454"/>
    </row>
    <row r="707" spans="1:28" s="288" customFormat="1" ht="19.5" thickBot="1" thickTop="1">
      <c r="A707" s="1400" t="s">
        <v>1453</v>
      </c>
      <c r="B707" s="1408">
        <f>YSS!B26</f>
        <v>45</v>
      </c>
      <c r="C707" s="1441"/>
      <c r="D707" s="1128"/>
      <c r="E707" s="1417">
        <f>YSS!C26</f>
        <v>45</v>
      </c>
      <c r="F707" s="1461"/>
      <c r="G707" s="1128"/>
      <c r="H707" s="1419">
        <f>YSS!D26</f>
        <v>45</v>
      </c>
      <c r="I707" s="1465"/>
      <c r="J707" s="1824"/>
      <c r="K707" s="1422">
        <f>YSS!E26</f>
        <v>45</v>
      </c>
      <c r="L707" s="1477"/>
      <c r="M707" s="1128"/>
      <c r="N707" s="1429">
        <f>YSS!F26</f>
        <v>45</v>
      </c>
      <c r="O707" s="1483"/>
      <c r="P707" s="1128"/>
      <c r="Q707" s="1433">
        <f>YSS!G26</f>
        <v>45</v>
      </c>
      <c r="R707" s="1487"/>
      <c r="S707" s="1127"/>
      <c r="T707" s="1438">
        <f>YSS!H26</f>
        <v>45</v>
      </c>
      <c r="U707" s="1492"/>
      <c r="V707" s="1129"/>
      <c r="W707" s="1435">
        <f>YSS!I26</f>
        <v>45</v>
      </c>
      <c r="X707" s="1490"/>
      <c r="Y707" s="1111"/>
      <c r="Z707" s="1111"/>
      <c r="AA707" s="1071"/>
      <c r="AB707" s="1071"/>
    </row>
    <row r="708" spans="1:28" s="6" customFormat="1" ht="14.25">
      <c r="A708" s="1385" t="s">
        <v>1354</v>
      </c>
      <c r="B708" s="1133">
        <f>YSS!B27</f>
        <v>150</v>
      </c>
      <c r="C708" s="1442"/>
      <c r="D708" s="1132"/>
      <c r="E708" s="1086">
        <f>YSS!C27</f>
        <v>50</v>
      </c>
      <c r="F708" s="1462"/>
      <c r="G708" s="1112"/>
      <c r="H708" s="1123">
        <f>YSS!D27</f>
        <v>70</v>
      </c>
      <c r="I708" s="1466"/>
      <c r="J708" s="1825"/>
      <c r="K708" s="1210">
        <f>YSS!E27</f>
        <v>90</v>
      </c>
      <c r="L708" s="1462"/>
      <c r="M708" s="1112"/>
      <c r="N708" s="1125">
        <f>YSS!F27</f>
        <v>120</v>
      </c>
      <c r="O708" s="1494"/>
      <c r="P708" s="1112"/>
      <c r="Q708" s="1126">
        <f>YSS!G27</f>
        <v>100</v>
      </c>
      <c r="R708" s="1462"/>
      <c r="S708" s="1112"/>
      <c r="T708" s="1134">
        <f>YSS!H27</f>
        <v>60</v>
      </c>
      <c r="U708" s="1493"/>
      <c r="V708" s="1130"/>
      <c r="W708" s="1131">
        <f>YSS!I27</f>
        <v>20</v>
      </c>
      <c r="X708" s="1450"/>
      <c r="Y708" s="1132"/>
      <c r="Z708" s="1112"/>
      <c r="AA708" s="8"/>
      <c r="AB708" s="8"/>
    </row>
    <row r="709" spans="1:24" ht="12.75">
      <c r="A709" s="1386" t="s">
        <v>32</v>
      </c>
      <c r="B709" s="1409" t="s">
        <v>1397</v>
      </c>
      <c r="C709" s="1443"/>
      <c r="D709" s="1132"/>
      <c r="E709" s="1409" t="s">
        <v>1397</v>
      </c>
      <c r="F709" s="1463"/>
      <c r="G709" s="1112"/>
      <c r="H709" s="1409" t="s">
        <v>1397</v>
      </c>
      <c r="I709" s="1467"/>
      <c r="J709" s="1825"/>
      <c r="K709" s="1409" t="s">
        <v>1397</v>
      </c>
      <c r="L709" s="1463"/>
      <c r="M709" s="1112"/>
      <c r="N709" s="1409" t="s">
        <v>1397</v>
      </c>
      <c r="O709" s="1463"/>
      <c r="P709" s="1112"/>
      <c r="Q709" s="1409" t="s">
        <v>1397</v>
      </c>
      <c r="R709" s="1463"/>
      <c r="S709" s="1112"/>
      <c r="T709" s="1409" t="s">
        <v>1397</v>
      </c>
      <c r="U709" s="1463"/>
      <c r="V709" s="1112"/>
      <c r="W709" s="1409" t="s">
        <v>1397</v>
      </c>
      <c r="X709" s="1463"/>
    </row>
    <row r="710" spans="1:24" ht="12.75">
      <c r="A710" s="1387" t="s">
        <v>33</v>
      </c>
      <c r="B710" s="1410" t="s">
        <v>1398</v>
      </c>
      <c r="C710" s="1444"/>
      <c r="D710" s="1112"/>
      <c r="E710" s="1410" t="s">
        <v>1398</v>
      </c>
      <c r="F710" s="1463"/>
      <c r="G710" s="1112"/>
      <c r="H710" s="1410" t="s">
        <v>1398</v>
      </c>
      <c r="I710" s="1467"/>
      <c r="J710" s="1825"/>
      <c r="K710" s="1410" t="s">
        <v>1398</v>
      </c>
      <c r="L710" s="1463"/>
      <c r="M710" s="1112"/>
      <c r="N710" s="1410" t="s">
        <v>1398</v>
      </c>
      <c r="O710" s="1463"/>
      <c r="P710" s="1112"/>
      <c r="Q710" s="1410" t="s">
        <v>1398</v>
      </c>
      <c r="R710" s="1463"/>
      <c r="S710" s="1112"/>
      <c r="T710" s="1410" t="s">
        <v>1398</v>
      </c>
      <c r="U710" s="1463"/>
      <c r="V710" s="1112"/>
      <c r="W710" s="1410" t="s">
        <v>1398</v>
      </c>
      <c r="X710" s="1463"/>
    </row>
    <row r="711" spans="1:24" ht="12.75">
      <c r="A711" s="1388" t="s">
        <v>37</v>
      </c>
      <c r="B711" s="1411" t="s">
        <v>37</v>
      </c>
      <c r="C711" s="1445"/>
      <c r="D711" s="1117"/>
      <c r="E711" s="1411" t="s">
        <v>37</v>
      </c>
      <c r="F711" s="1445"/>
      <c r="G711" s="1117"/>
      <c r="H711" s="1411" t="s">
        <v>37</v>
      </c>
      <c r="I711" s="1468"/>
      <c r="J711" s="1826"/>
      <c r="K711" s="1411" t="s">
        <v>37</v>
      </c>
      <c r="L711" s="1445"/>
      <c r="M711" s="1117"/>
      <c r="N711" s="1411" t="s">
        <v>1400</v>
      </c>
      <c r="O711" s="1445"/>
      <c r="P711" s="1117"/>
      <c r="Q711" s="1411" t="s">
        <v>37</v>
      </c>
      <c r="R711" s="1445"/>
      <c r="S711" s="1117"/>
      <c r="T711" s="1411" t="s">
        <v>37</v>
      </c>
      <c r="U711" s="1445"/>
      <c r="V711" s="1117"/>
      <c r="W711" s="1411" t="s">
        <v>37</v>
      </c>
      <c r="X711" s="1445"/>
    </row>
    <row r="712" spans="1:24" ht="12.75">
      <c r="A712" s="1389" t="s">
        <v>34</v>
      </c>
      <c r="B712" s="1412" t="s">
        <v>434</v>
      </c>
      <c r="C712" s="1445"/>
      <c r="D712" s="1112"/>
      <c r="E712" s="1412" t="s">
        <v>434</v>
      </c>
      <c r="F712" s="1445"/>
      <c r="G712" s="1112"/>
      <c r="H712" s="1412" t="s">
        <v>434</v>
      </c>
      <c r="I712" s="1468"/>
      <c r="J712" s="1825"/>
      <c r="K712" s="1412" t="s">
        <v>434</v>
      </c>
      <c r="L712" s="1445"/>
      <c r="M712" s="1112"/>
      <c r="N712" s="1412" t="s">
        <v>434</v>
      </c>
      <c r="O712" s="1445"/>
      <c r="P712" s="1112"/>
      <c r="Q712" s="1412" t="s">
        <v>434</v>
      </c>
      <c r="R712" s="1445"/>
      <c r="S712" s="1112"/>
      <c r="T712" s="1412" t="s">
        <v>434</v>
      </c>
      <c r="U712" s="1445"/>
      <c r="V712" s="1112"/>
      <c r="W712" s="1412" t="s">
        <v>434</v>
      </c>
      <c r="X712" s="1445"/>
    </row>
    <row r="713" spans="1:24" ht="12.75">
      <c r="A713" s="1390" t="s">
        <v>1370</v>
      </c>
      <c r="B713" s="1413" t="s">
        <v>200</v>
      </c>
      <c r="C713" s="1446"/>
      <c r="D713" s="1113"/>
      <c r="E713" s="1413" t="s">
        <v>200</v>
      </c>
      <c r="F713" s="1446"/>
      <c r="G713" s="1113"/>
      <c r="H713" s="1413" t="s">
        <v>200</v>
      </c>
      <c r="I713" s="1469"/>
      <c r="J713" s="1825"/>
      <c r="K713" s="1413" t="s">
        <v>200</v>
      </c>
      <c r="L713" s="1446"/>
      <c r="M713" s="1113"/>
      <c r="N713" s="1413" t="s">
        <v>200</v>
      </c>
      <c r="O713" s="1446"/>
      <c r="P713" s="1113"/>
      <c r="Q713" s="1413" t="s">
        <v>200</v>
      </c>
      <c r="R713" s="1446"/>
      <c r="S713" s="1113"/>
      <c r="T713" s="1413" t="s">
        <v>200</v>
      </c>
      <c r="U713" s="1446"/>
      <c r="V713" s="1113"/>
      <c r="W713" s="1413" t="s">
        <v>200</v>
      </c>
      <c r="X713" s="1446"/>
    </row>
    <row r="714" spans="1:24" ht="12.75">
      <c r="A714" s="1389" t="s">
        <v>1371</v>
      </c>
      <c r="B714" s="1412" t="s">
        <v>1399</v>
      </c>
      <c r="C714" s="1445"/>
      <c r="D714" s="1112"/>
      <c r="E714" s="1412" t="s">
        <v>1399</v>
      </c>
      <c r="F714" s="1445"/>
      <c r="G714" s="1112"/>
      <c r="H714" s="1412" t="s">
        <v>1399</v>
      </c>
      <c r="I714" s="1468"/>
      <c r="J714" s="1825"/>
      <c r="K714" s="1412" t="s">
        <v>1399</v>
      </c>
      <c r="L714" s="1445"/>
      <c r="M714" s="1112"/>
      <c r="N714" s="1412" t="s">
        <v>1399</v>
      </c>
      <c r="O714" s="1445"/>
      <c r="P714" s="1112"/>
      <c r="Q714" s="1412" t="s">
        <v>1399</v>
      </c>
      <c r="R714" s="1445"/>
      <c r="S714" s="1112"/>
      <c r="T714" s="1412" t="s">
        <v>1399</v>
      </c>
      <c r="U714" s="1445"/>
      <c r="V714" s="1112"/>
      <c r="W714" s="1412" t="s">
        <v>1399</v>
      </c>
      <c r="X714" s="1445"/>
    </row>
    <row r="715" spans="1:24" ht="12.75">
      <c r="A715" s="1390" t="s">
        <v>36</v>
      </c>
      <c r="B715" s="1390" t="s">
        <v>36</v>
      </c>
      <c r="C715" s="1445"/>
      <c r="E715" s="1390" t="s">
        <v>36</v>
      </c>
      <c r="F715" s="1445"/>
      <c r="H715" s="1390" t="s">
        <v>36</v>
      </c>
      <c r="I715" s="1468"/>
      <c r="J715" s="1827"/>
      <c r="K715" s="1390" t="s">
        <v>36</v>
      </c>
      <c r="L715" s="1445"/>
      <c r="N715" s="1390" t="s">
        <v>36</v>
      </c>
      <c r="O715" s="1445"/>
      <c r="Q715" s="1390" t="s">
        <v>36</v>
      </c>
      <c r="R715" s="1445"/>
      <c r="T715" s="1390" t="s">
        <v>36</v>
      </c>
      <c r="U715" s="1445"/>
      <c r="W715" s="1390" t="s">
        <v>36</v>
      </c>
      <c r="X715" s="1445"/>
    </row>
    <row r="716" spans="1:24" s="1115" customFormat="1" ht="13.5" thickBot="1">
      <c r="A716" s="1896" t="s">
        <v>1522</v>
      </c>
      <c r="B716" s="1896" t="s">
        <v>1522</v>
      </c>
      <c r="C716" s="1903"/>
      <c r="E716" s="1896" t="s">
        <v>1522</v>
      </c>
      <c r="F716" s="1903"/>
      <c r="H716" s="1896" t="s">
        <v>1522</v>
      </c>
      <c r="I716" s="1903"/>
      <c r="J716" s="1886"/>
      <c r="K716" s="1896" t="s">
        <v>1522</v>
      </c>
      <c r="L716" s="1903"/>
      <c r="N716" s="1896" t="s">
        <v>1522</v>
      </c>
      <c r="O716" s="1903"/>
      <c r="Q716" s="1391"/>
      <c r="R716" s="1447"/>
      <c r="T716" s="1391"/>
      <c r="U716" s="1447"/>
      <c r="W716" s="1391"/>
      <c r="X716" s="1447"/>
    </row>
    <row r="717" spans="1:28" s="1075" customFormat="1" ht="21.75" thickBot="1" thickTop="1">
      <c r="A717" s="1937" t="s">
        <v>1382</v>
      </c>
      <c r="B717" s="1925">
        <f>ROUNDDOWN((((B708+C709-IF(C715&gt;0,C715,0)-C711)/3)-C716)/IF(C717="yes",2,1),0)+IF(C715&lt;0,ROUNDDOWN(-C715/3,0),0)</f>
        <v>50</v>
      </c>
      <c r="C717" s="1898" t="s">
        <v>1525</v>
      </c>
      <c r="D717" s="1128"/>
      <c r="E717" s="1926">
        <f>ROUNDDOWN((((E708+F709-IF(F715&gt;0,F715,0)-F711)/3)-F716)/IF(F717="yes",2,1),0)+IF(F715&lt;0,ROUNDDOWN(-F715/3,0),0)</f>
        <v>16</v>
      </c>
      <c r="F717" s="1898" t="s">
        <v>1525</v>
      </c>
      <c r="G717" s="1128"/>
      <c r="H717" s="1925">
        <f>ROUNDDOWN((((H708+I709-IF(I715&gt;0,I715,0)-I711)/3)-I716)/IF(I717="yes",2,1),0)+IF(I715&lt;0,ROUNDDOWN(-I715/3,0),0)</f>
        <v>23</v>
      </c>
      <c r="I717" s="1898" t="s">
        <v>1525</v>
      </c>
      <c r="J717" s="1824"/>
      <c r="K717" s="1927">
        <f>ROUNDDOWN((((K708+L709-IF(L715&gt;0,L715,0)-L711)/3)-L716)/IF(L717="yes",2,1),0)+IF(L715&lt;0,ROUNDDOWN(-L715/3,0),0)</f>
        <v>30</v>
      </c>
      <c r="L717" s="1898" t="s">
        <v>1525</v>
      </c>
      <c r="M717" s="1128"/>
      <c r="N717" s="1928">
        <f>ROUNDDOWN((((N708+O709-IF(O715&gt;0,O715,0)-O711-40-O708)/3)-O716)/IF(O717="yes",2,1)+(40+O708)/3-O718/3-(O719/3)+IF(O715&lt;0,(-O715/3),0),0)</f>
        <v>40</v>
      </c>
      <c r="O717" s="1898" t="s">
        <v>1525</v>
      </c>
      <c r="P717" s="1128"/>
      <c r="Q717" s="1929">
        <f>ROUNDDOWN((Q708+R709-R715-R711)/3,0)/IF(R717="yes",2,1)</f>
        <v>33</v>
      </c>
      <c r="R717" s="1898" t="s">
        <v>1525</v>
      </c>
      <c r="S717" s="1127"/>
      <c r="T717" s="1930">
        <f>ROUNDDOWN((T708+U709-U715-U711)/3,0)/IF(U717="yes",2,1)</f>
        <v>20</v>
      </c>
      <c r="U717" s="1898" t="s">
        <v>1525</v>
      </c>
      <c r="V717" s="1129"/>
      <c r="W717" s="1931">
        <f>ROUNDDOWN((W708+X709-X715-X711)/3,0)</f>
        <v>6</v>
      </c>
      <c r="X717" s="1856"/>
      <c r="Y717" s="1114"/>
      <c r="Z717" s="1114"/>
      <c r="AA717" s="1076"/>
      <c r="AB717" s="1076"/>
    </row>
    <row r="718" spans="1:28" s="288" customFormat="1" ht="15" thickBot="1">
      <c r="A718" s="1392"/>
      <c r="B718" s="1077" t="s">
        <v>40</v>
      </c>
      <c r="C718" s="1448"/>
      <c r="D718" s="1111"/>
      <c r="E718" s="1077" t="s">
        <v>40</v>
      </c>
      <c r="F718" s="1448"/>
      <c r="G718" s="1111"/>
      <c r="H718" s="1089" t="s">
        <v>889</v>
      </c>
      <c r="I718" s="1470"/>
      <c r="J718" s="1825"/>
      <c r="K718" s="1092" t="s">
        <v>60</v>
      </c>
      <c r="L718" s="1448"/>
      <c r="M718" s="1895"/>
      <c r="N718" s="1430" t="s">
        <v>1523</v>
      </c>
      <c r="O718" s="1897"/>
      <c r="P718" s="1894"/>
      <c r="Q718" s="1077" t="s">
        <v>59</v>
      </c>
      <c r="R718" s="1448"/>
      <c r="S718" s="1111"/>
      <c r="T718" s="1104" t="s">
        <v>41</v>
      </c>
      <c r="U718" s="1448"/>
      <c r="V718" s="1111"/>
      <c r="W718" s="1089" t="s">
        <v>62</v>
      </c>
      <c r="X718" s="1448"/>
      <c r="Y718" s="1111"/>
      <c r="Z718" s="1111"/>
      <c r="AA718" s="1071"/>
      <c r="AB718" s="1071"/>
    </row>
    <row r="719" spans="1:28" s="6" customFormat="1" ht="15" thickBot="1">
      <c r="A719" s="1393"/>
      <c r="B719" s="1078" t="s">
        <v>1342</v>
      </c>
      <c r="C719" s="1449"/>
      <c r="D719" s="1112"/>
      <c r="E719" s="1087" t="s">
        <v>41</v>
      </c>
      <c r="F719" s="1449"/>
      <c r="G719" s="1112"/>
      <c r="H719" s="1078" t="s">
        <v>62</v>
      </c>
      <c r="I719" s="1471"/>
      <c r="J719" s="1825"/>
      <c r="K719" s="1093" t="s">
        <v>61</v>
      </c>
      <c r="L719" s="1449"/>
      <c r="M719" s="1130"/>
      <c r="N719" s="1914" t="s">
        <v>1524</v>
      </c>
      <c r="O719" s="1897"/>
      <c r="P719" s="1132"/>
      <c r="Q719" s="1087" t="s">
        <v>62</v>
      </c>
      <c r="R719" s="1449"/>
      <c r="S719" s="1112"/>
      <c r="T719" s="1105" t="s">
        <v>42</v>
      </c>
      <c r="U719" s="1449"/>
      <c r="V719" s="1112"/>
      <c r="W719" s="1078" t="s">
        <v>891</v>
      </c>
      <c r="X719" s="1449"/>
      <c r="Y719" s="1112"/>
      <c r="Z719" s="1112"/>
      <c r="AA719" s="8"/>
      <c r="AB719" s="8"/>
    </row>
    <row r="720" spans="1:28" s="6" customFormat="1" ht="14.25">
      <c r="A720" s="1393" t="s">
        <v>1383</v>
      </c>
      <c r="B720" s="1078" t="s">
        <v>1374</v>
      </c>
      <c r="C720" s="1449"/>
      <c r="D720" s="1112"/>
      <c r="E720" s="1078" t="s">
        <v>1374</v>
      </c>
      <c r="F720" s="1449"/>
      <c r="G720" s="1112"/>
      <c r="H720" s="1078" t="s">
        <v>891</v>
      </c>
      <c r="I720" s="1471"/>
      <c r="J720" s="1825"/>
      <c r="K720" s="1093" t="s">
        <v>64</v>
      </c>
      <c r="L720" s="1449"/>
      <c r="M720" s="1112"/>
      <c r="N720" s="1077" t="s">
        <v>59</v>
      </c>
      <c r="O720" s="1448"/>
      <c r="P720" s="1112"/>
      <c r="Q720" s="1087" t="s">
        <v>63</v>
      </c>
      <c r="R720" s="1449"/>
      <c r="S720" s="1112"/>
      <c r="T720" s="1105" t="s">
        <v>43</v>
      </c>
      <c r="U720" s="1449"/>
      <c r="V720" s="1112"/>
      <c r="W720" s="1078" t="s">
        <v>1378</v>
      </c>
      <c r="X720" s="1449"/>
      <c r="Y720" s="1112"/>
      <c r="Z720" s="1112"/>
      <c r="AA720" s="8"/>
      <c r="AB720" s="8"/>
    </row>
    <row r="721" spans="1:28" s="6" customFormat="1" ht="14.25">
      <c r="A721" s="1393" t="s">
        <v>1384</v>
      </c>
      <c r="B721" s="1079" t="s">
        <v>1375</v>
      </c>
      <c r="C721" s="1449"/>
      <c r="D721" s="1112"/>
      <c r="E721" s="1079" t="s">
        <v>1375</v>
      </c>
      <c r="F721" s="1449"/>
      <c r="G721" s="1112"/>
      <c r="H721" s="1079" t="s">
        <v>1375</v>
      </c>
      <c r="I721" s="1471"/>
      <c r="J721" s="1825"/>
      <c r="K721" s="1094" t="s">
        <v>1380</v>
      </c>
      <c r="L721" s="1449"/>
      <c r="M721" s="1112"/>
      <c r="N721" s="1087" t="s">
        <v>61</v>
      </c>
      <c r="O721" s="1449"/>
      <c r="P721" s="1112"/>
      <c r="Q721" s="1100" t="s">
        <v>1375</v>
      </c>
      <c r="R721" s="1449"/>
      <c r="S721" s="1112"/>
      <c r="T721" s="1088"/>
      <c r="U721" s="1109"/>
      <c r="V721" s="1112"/>
      <c r="W721" s="1088"/>
      <c r="X721" s="1109"/>
      <c r="Y721" s="1112"/>
      <c r="Z721" s="1112"/>
      <c r="AA721" s="8"/>
      <c r="AB721" s="8"/>
    </row>
    <row r="722" spans="1:28" s="6" customFormat="1" ht="14.25">
      <c r="A722" s="1393" t="s">
        <v>1385</v>
      </c>
      <c r="B722" s="1080" t="s">
        <v>44</v>
      </c>
      <c r="C722" s="1449"/>
      <c r="D722" s="1112"/>
      <c r="E722" s="1088"/>
      <c r="F722" s="1109"/>
      <c r="G722" s="1112"/>
      <c r="H722" s="1080" t="s">
        <v>50</v>
      </c>
      <c r="I722" s="1471"/>
      <c r="J722" s="1825"/>
      <c r="K722" s="1095" t="s">
        <v>1375</v>
      </c>
      <c r="L722" s="1449"/>
      <c r="M722" s="1112"/>
      <c r="N722" s="1087" t="s">
        <v>63</v>
      </c>
      <c r="O722" s="1449"/>
      <c r="P722" s="1112"/>
      <c r="Q722" s="1101" t="s">
        <v>1381</v>
      </c>
      <c r="R722" s="1488"/>
      <c r="S722" s="1112"/>
      <c r="T722" s="1088"/>
      <c r="U722" s="1109"/>
      <c r="V722" s="1112"/>
      <c r="W722" s="1088"/>
      <c r="X722" s="1109"/>
      <c r="Y722" s="1112"/>
      <c r="Z722" s="1112"/>
      <c r="AA722" s="8"/>
      <c r="AB722" s="8"/>
    </row>
    <row r="723" spans="1:28" s="6" customFormat="1" ht="14.25">
      <c r="A723" s="1393" t="s">
        <v>1386</v>
      </c>
      <c r="B723" s="1081" t="s">
        <v>46</v>
      </c>
      <c r="C723" s="1449"/>
      <c r="D723" s="1112"/>
      <c r="E723" s="1080" t="s">
        <v>47</v>
      </c>
      <c r="F723" s="1449"/>
      <c r="G723" s="1112"/>
      <c r="H723" s="1080" t="s">
        <v>48</v>
      </c>
      <c r="I723" s="1471"/>
      <c r="J723" s="1825"/>
      <c r="K723" s="1096" t="s">
        <v>69</v>
      </c>
      <c r="L723" s="1449"/>
      <c r="M723" s="1112"/>
      <c r="N723" s="1079" t="s">
        <v>1375</v>
      </c>
      <c r="O723" s="1449"/>
      <c r="P723" s="1112"/>
      <c r="Q723" s="1102" t="s">
        <v>1392</v>
      </c>
      <c r="R723" s="1488"/>
      <c r="S723" s="1112"/>
      <c r="T723" s="1088"/>
      <c r="U723" s="1109"/>
      <c r="V723" s="1112"/>
      <c r="W723" s="1088"/>
      <c r="X723" s="1109"/>
      <c r="Y723" s="1112"/>
      <c r="Z723" s="1112"/>
      <c r="AA723" s="8"/>
      <c r="AB723" s="8"/>
    </row>
    <row r="724" spans="1:28" s="6" customFormat="1" ht="14.25">
      <c r="A724" s="1393" t="s">
        <v>1387</v>
      </c>
      <c r="B724" s="1082" t="s">
        <v>49</v>
      </c>
      <c r="C724" s="1449"/>
      <c r="D724" s="1112"/>
      <c r="E724" s="1088"/>
      <c r="F724" s="1109"/>
      <c r="G724" s="1112"/>
      <c r="H724" s="1080" t="s">
        <v>45</v>
      </c>
      <c r="I724" s="1471"/>
      <c r="J724" s="1825"/>
      <c r="K724" s="1096" t="s">
        <v>66</v>
      </c>
      <c r="L724" s="1449"/>
      <c r="M724" s="1112"/>
      <c r="N724" s="1080" t="s">
        <v>66</v>
      </c>
      <c r="O724" s="1449"/>
      <c r="P724" s="1112"/>
      <c r="Q724" s="1103" t="s">
        <v>44</v>
      </c>
      <c r="R724" s="1449"/>
      <c r="S724" s="1112"/>
      <c r="T724" s="1106" t="s">
        <v>65</v>
      </c>
      <c r="U724" s="1449"/>
      <c r="V724" s="1112"/>
      <c r="W724" s="1088"/>
      <c r="X724" s="1109"/>
      <c r="Y724" s="1112"/>
      <c r="Z724" s="1112"/>
      <c r="AA724" s="8"/>
      <c r="AB724" s="8"/>
    </row>
    <row r="725" spans="1:24" ht="14.25">
      <c r="A725" s="1393" t="s">
        <v>1385</v>
      </c>
      <c r="B725" s="1080" t="s">
        <v>51</v>
      </c>
      <c r="C725" s="1449"/>
      <c r="E725" s="1088"/>
      <c r="F725" s="1109"/>
      <c r="H725" s="1083" t="s">
        <v>52</v>
      </c>
      <c r="I725" s="1471"/>
      <c r="J725" s="1827"/>
      <c r="K725" s="1096" t="s">
        <v>65</v>
      </c>
      <c r="L725" s="1449"/>
      <c r="N725" s="1080" t="s">
        <v>47</v>
      </c>
      <c r="O725" s="1449"/>
      <c r="Q725" s="1083" t="s">
        <v>52</v>
      </c>
      <c r="R725" s="1449"/>
      <c r="T725" s="1107" t="s">
        <v>52</v>
      </c>
      <c r="U725" s="1449"/>
      <c r="W725" s="1083" t="s">
        <v>67</v>
      </c>
      <c r="X725" s="1449"/>
    </row>
    <row r="726" spans="1:24" ht="14.25">
      <c r="A726" s="1393" t="s">
        <v>1388</v>
      </c>
      <c r="B726" s="1083" t="s">
        <v>52</v>
      </c>
      <c r="C726" s="1449"/>
      <c r="E726" s="1083" t="s">
        <v>52</v>
      </c>
      <c r="F726" s="1449"/>
      <c r="H726" s="1083" t="s">
        <v>53</v>
      </c>
      <c r="I726" s="1471"/>
      <c r="J726" s="1827"/>
      <c r="K726" s="1097" t="s">
        <v>52</v>
      </c>
      <c r="L726" s="1449"/>
      <c r="N726" s="1083" t="s">
        <v>52</v>
      </c>
      <c r="O726" s="1449"/>
      <c r="Q726" s="1083" t="s">
        <v>53</v>
      </c>
      <c r="R726" s="1449"/>
      <c r="T726" s="1088"/>
      <c r="U726" s="1109"/>
      <c r="W726" s="1088"/>
      <c r="X726" s="1109"/>
    </row>
    <row r="727" spans="1:24" ht="14.25">
      <c r="A727" s="1393" t="s">
        <v>1389</v>
      </c>
      <c r="B727" s="1083" t="s">
        <v>53</v>
      </c>
      <c r="C727" s="1449"/>
      <c r="E727" s="1083" t="s">
        <v>53</v>
      </c>
      <c r="F727" s="1449"/>
      <c r="H727" s="1084" t="s">
        <v>1377</v>
      </c>
      <c r="I727" s="1471"/>
      <c r="J727" s="1827"/>
      <c r="K727" s="1098" t="s">
        <v>1376</v>
      </c>
      <c r="L727" s="1449"/>
      <c r="N727" s="1083" t="s">
        <v>53</v>
      </c>
      <c r="O727" s="1449"/>
      <c r="Q727" s="1084" t="s">
        <v>1376</v>
      </c>
      <c r="R727" s="1449"/>
      <c r="T727" s="1088"/>
      <c r="U727" s="1109"/>
      <c r="W727" s="1088"/>
      <c r="X727" s="1109"/>
    </row>
    <row r="728" spans="1:26" s="6" customFormat="1" ht="14.25">
      <c r="A728" s="1393"/>
      <c r="B728" s="1084" t="s">
        <v>1376</v>
      </c>
      <c r="C728" s="1449"/>
      <c r="D728" s="1116"/>
      <c r="E728" s="1084" t="s">
        <v>1345</v>
      </c>
      <c r="F728" s="1449"/>
      <c r="G728" s="1116"/>
      <c r="H728" s="1090" t="s">
        <v>55</v>
      </c>
      <c r="I728" s="1471"/>
      <c r="J728" s="1826"/>
      <c r="K728" s="1099" t="s">
        <v>55</v>
      </c>
      <c r="L728" s="1449"/>
      <c r="M728" s="1116"/>
      <c r="N728" s="1084" t="s">
        <v>1376</v>
      </c>
      <c r="O728" s="1449"/>
      <c r="P728" s="1116"/>
      <c r="Q728" s="1090" t="s">
        <v>55</v>
      </c>
      <c r="R728" s="1449"/>
      <c r="S728" s="1116"/>
      <c r="T728" s="1088"/>
      <c r="U728" s="1109"/>
      <c r="V728" s="1116"/>
      <c r="W728" s="1090" t="s">
        <v>55</v>
      </c>
      <c r="X728" s="1449"/>
      <c r="Y728" s="1116"/>
      <c r="Z728" s="1116"/>
    </row>
    <row r="729" spans="1:24" ht="14.25">
      <c r="A729" s="1393"/>
      <c r="B729" s="1085" t="s">
        <v>55</v>
      </c>
      <c r="C729" s="1449"/>
      <c r="E729" s="1088"/>
      <c r="F729" s="1109"/>
      <c r="H729" s="1091" t="s">
        <v>1379</v>
      </c>
      <c r="I729" s="1471"/>
      <c r="J729" s="1827"/>
      <c r="K729" s="1099" t="s">
        <v>73</v>
      </c>
      <c r="L729" s="1449"/>
      <c r="N729" s="1090" t="s">
        <v>55</v>
      </c>
      <c r="O729" s="1449"/>
      <c r="Q729" s="1091" t="s">
        <v>1379</v>
      </c>
      <c r="R729" s="1449"/>
      <c r="T729" s="1088"/>
      <c r="U729" s="1109"/>
      <c r="W729" s="1088"/>
      <c r="X729" s="1109"/>
    </row>
    <row r="730" spans="1:26" s="6" customFormat="1" ht="14.25">
      <c r="A730" s="1393"/>
      <c r="B730" s="1091" t="s">
        <v>1393</v>
      </c>
      <c r="C730" s="1449"/>
      <c r="D730" s="1116"/>
      <c r="E730" s="1088"/>
      <c r="F730" s="1109"/>
      <c r="G730" s="1116"/>
      <c r="H730" s="1091" t="s">
        <v>1393</v>
      </c>
      <c r="I730" s="1471"/>
      <c r="J730" s="1826"/>
      <c r="K730" s="1091" t="s">
        <v>1393</v>
      </c>
      <c r="L730" s="1449"/>
      <c r="M730" s="1116"/>
      <c r="N730" s="1091" t="s">
        <v>1393</v>
      </c>
      <c r="O730" s="1449"/>
      <c r="P730" s="1116"/>
      <c r="Q730" s="1091" t="s">
        <v>1393</v>
      </c>
      <c r="R730" s="1449"/>
      <c r="S730" s="1116"/>
      <c r="T730" s="1088"/>
      <c r="U730" s="1109"/>
      <c r="V730" s="1116"/>
      <c r="W730" s="1088"/>
      <c r="X730" s="1109"/>
      <c r="Y730" s="1116"/>
      <c r="Z730" s="1116"/>
    </row>
    <row r="731" spans="1:24" ht="15">
      <c r="A731" s="1938" t="s">
        <v>68</v>
      </c>
      <c r="B731" s="1119">
        <f>Germany!AH27+Germany!AI27</f>
        <v>0</v>
      </c>
      <c r="C731" s="1450"/>
      <c r="E731" s="1119">
        <f>Italy!Y27+Italy!Z27</f>
        <v>0</v>
      </c>
      <c r="F731" s="1450"/>
      <c r="H731" s="1119">
        <f>Japan!AT33+Japan!AU33</f>
        <v>0</v>
      </c>
      <c r="I731" s="1472"/>
      <c r="J731" s="1827"/>
      <c r="K731" s="1120" t="s">
        <v>68</v>
      </c>
      <c r="L731" s="1449"/>
      <c r="N731" s="1119">
        <f>Britain!AK33+Britain!AL33</f>
        <v>0</v>
      </c>
      <c r="O731" s="1450"/>
      <c r="Q731" s="1119">
        <f>USANavy!W27+USANavy!X27+USANavy!AK27+USANavy!AL27</f>
        <v>0</v>
      </c>
      <c r="R731" s="1450"/>
      <c r="T731" s="1122" t="s">
        <v>68</v>
      </c>
      <c r="U731" s="1449"/>
      <c r="W731" s="1121"/>
      <c r="X731" s="1109"/>
    </row>
    <row r="732" spans="1:24" ht="20.25">
      <c r="A732" s="1933" t="s">
        <v>1369</v>
      </c>
      <c r="B732" s="1934">
        <f>C718*3+C719*2+C720*1+C721*3+C722*10+C723*8+C725*4+C726*3+C727+C728*3+C729*2+C724*6+C730*5+B731*3</f>
        <v>0</v>
      </c>
      <c r="C732" s="1451"/>
      <c r="E732" s="1934">
        <f>F718*3+F719*2+F720*1+F721*3+F723*4+F726*3+F727+F728*3+E731*3</f>
        <v>0</v>
      </c>
      <c r="F732" s="1450"/>
      <c r="H732" s="1934">
        <f>I718*3+I719*2+I720+I721*3+I722*6+I723*4+I724*2+I725*3+I726+I727*3+I728*2+I729*10+I730*5+H731*3</f>
        <v>0</v>
      </c>
      <c r="I732" s="1472"/>
      <c r="J732" s="1886"/>
      <c r="K732" s="1934">
        <f>L718*3+L719*2+L720+L722*3+L723*10+L724*8+L725*6+L726*3+L721+L727*3+L728*2+L730*5+L731*3</f>
        <v>0</v>
      </c>
      <c r="L732" s="1450"/>
      <c r="N732" s="1934">
        <f>O720*3+O721*2+O722*1+O723*3+O724*8+O725*4+O726*3+O727+O728*3+O729*2+O730*5+N731*3-R723*3-R722</f>
        <v>0</v>
      </c>
      <c r="O732" s="1450"/>
      <c r="Q732" s="1934">
        <f>R718*3+R719*2+R720+R721*3+R722+R723*3+R724*10+R725*3+R726+R727*3+R728*2+R729*10+R730*5+Q731*3</f>
        <v>0</v>
      </c>
      <c r="R732" s="1450"/>
      <c r="T732" s="1932">
        <f>U718*2+U719+U720+U724*6+U725*3+U731*3</f>
        <v>0</v>
      </c>
      <c r="U732" s="1450"/>
      <c r="W732" s="1934">
        <f>X718*2+X719+X720+X725*3+X728*2</f>
        <v>0</v>
      </c>
      <c r="X732" s="1450"/>
    </row>
    <row r="733" spans="1:24" ht="12.75">
      <c r="A733" s="1391"/>
      <c r="B733" s="1857">
        <f>IF(B732&gt;B717,"UCL Error","")</f>
      </c>
      <c r="C733" s="1447"/>
      <c r="E733" s="1857">
        <f>IF(E732&gt;E717,"UCL Error","")</f>
      </c>
      <c r="F733" s="1447"/>
      <c r="H733" s="1857">
        <f>IF(H732&gt;H717,"UCL Error","")</f>
      </c>
      <c r="I733" s="1447"/>
      <c r="J733" s="1827"/>
      <c r="K733" s="1857">
        <f>IF(K732&gt;K717,"UCL Error","")</f>
      </c>
      <c r="L733" s="1447"/>
      <c r="N733" s="1857">
        <f>IF(N732&gt;N717,"UCL Error","")</f>
      </c>
      <c r="O733" s="1447"/>
      <c r="Q733" s="1857">
        <f>IF(Q732&gt;Q717,"UCL Error","")</f>
      </c>
      <c r="R733" s="1447"/>
      <c r="T733" s="1857">
        <f>IF(T732&gt;T717,"UCL Error","")</f>
      </c>
      <c r="U733" s="1447"/>
      <c r="W733" s="1857">
        <f>IF(W732&gt;W717,"UCL Error","")</f>
      </c>
      <c r="X733" s="1447"/>
    </row>
    <row r="734" spans="1:24" ht="15.75">
      <c r="A734" s="1394" t="s">
        <v>1390</v>
      </c>
      <c r="B734" s="1414">
        <f>B732+C713+C714+C712+C715</f>
        <v>0</v>
      </c>
      <c r="C734" s="1447"/>
      <c r="E734" s="1414">
        <f>E732+F713+F714+F712+F715</f>
        <v>0</v>
      </c>
      <c r="F734" s="1447"/>
      <c r="H734" s="1414">
        <f>H732+I713+I714+I712+I715</f>
        <v>0</v>
      </c>
      <c r="I734" s="1447"/>
      <c r="J734" s="1828"/>
      <c r="K734" s="1414">
        <f>K732+L713+L714+L712+L715</f>
        <v>0</v>
      </c>
      <c r="L734" s="1447"/>
      <c r="N734" s="1414">
        <f>N732+O713+O714+O712+O715</f>
        <v>0</v>
      </c>
      <c r="O734" s="1447"/>
      <c r="Q734" s="1414">
        <f>Q732+R713+R714+R712+R715</f>
        <v>0</v>
      </c>
      <c r="R734" s="1447"/>
      <c r="T734" s="1414">
        <f>T732+U713+U714+U712+U715</f>
        <v>0</v>
      </c>
      <c r="U734" s="1447"/>
      <c r="W734" s="1414">
        <f>W732+X713+X714+X712+X715</f>
        <v>0</v>
      </c>
      <c r="X734" s="1447"/>
    </row>
    <row r="735" spans="1:24" ht="13.5" thickBot="1">
      <c r="A735" s="1395" t="s">
        <v>35</v>
      </c>
      <c r="B735" s="1395" t="s">
        <v>55</v>
      </c>
      <c r="C735" s="1445"/>
      <c r="E735" s="1395" t="s">
        <v>55</v>
      </c>
      <c r="F735" s="1445"/>
      <c r="H735" s="1395" t="s">
        <v>55</v>
      </c>
      <c r="I735" s="1468"/>
      <c r="J735" s="1827"/>
      <c r="K735" s="1395" t="s">
        <v>55</v>
      </c>
      <c r="L735" s="1445"/>
      <c r="N735" s="1395" t="s">
        <v>55</v>
      </c>
      <c r="O735" s="1445"/>
      <c r="Q735" s="1395" t="s">
        <v>55</v>
      </c>
      <c r="R735" s="1445"/>
      <c r="T735" s="1881"/>
      <c r="U735" s="1882"/>
      <c r="W735" s="1878"/>
      <c r="X735" s="1879"/>
    </row>
    <row r="736" spans="1:24" ht="19.5" thickBot="1" thickTop="1">
      <c r="A736" s="1400" t="s">
        <v>1454</v>
      </c>
      <c r="B736" s="1408">
        <f>B707+C709+C710-B734-C735-C711</f>
        <v>45</v>
      </c>
      <c r="C736" s="1441"/>
      <c r="D736" s="1128"/>
      <c r="E736" s="1417">
        <f>E707+F709+F710-E734-F735-F711</f>
        <v>45</v>
      </c>
      <c r="F736" s="1461"/>
      <c r="G736" s="1128"/>
      <c r="H736" s="1419">
        <f>H707+I709+I710-H734-I735-I711</f>
        <v>45</v>
      </c>
      <c r="I736" s="1465"/>
      <c r="J736" s="1824"/>
      <c r="K736" s="1422">
        <f>K707+L709+L710-K734-L735-L711</f>
        <v>45</v>
      </c>
      <c r="L736" s="1477"/>
      <c r="M736" s="1128"/>
      <c r="N736" s="1902">
        <f>N707+O709+O710-O711-O716-O718-O719-N734-O735</f>
        <v>45</v>
      </c>
      <c r="O736" s="1483"/>
      <c r="P736" s="1128"/>
      <c r="Q736" s="1433">
        <f>Q707+R709+R710-Q734-R735-R711</f>
        <v>45</v>
      </c>
      <c r="R736" s="1487"/>
      <c r="S736" s="1127"/>
      <c r="T736" s="1438">
        <f>T707+U709+U710-T734-U735-U711</f>
        <v>45</v>
      </c>
      <c r="U736" s="1492"/>
      <c r="V736" s="1129"/>
      <c r="W736" s="1435">
        <f>W707+X709+X710-W734-X735-X711</f>
        <v>45</v>
      </c>
      <c r="X736" s="1490"/>
    </row>
    <row r="737" spans="1:24" ht="30">
      <c r="A737" s="1912" t="s">
        <v>1402</v>
      </c>
      <c r="B737" s="1415"/>
      <c r="C737" s="1455"/>
      <c r="D737" s="1147"/>
      <c r="E737" s="1415"/>
      <c r="F737" s="1455"/>
      <c r="G737" s="1147"/>
      <c r="H737" s="1415"/>
      <c r="I737" s="1455"/>
      <c r="J737" s="1148"/>
      <c r="K737" s="1425"/>
      <c r="L737" s="1480"/>
      <c r="M737" s="1147"/>
      <c r="N737" s="1431"/>
      <c r="O737" s="1480"/>
      <c r="P737" s="1147"/>
      <c r="Q737" s="1431"/>
      <c r="R737" s="1480"/>
      <c r="S737" s="1147"/>
      <c r="T737" s="1431"/>
      <c r="U737" s="1480"/>
      <c r="V737" s="1147"/>
      <c r="W737" s="1436"/>
      <c r="X737" s="1480"/>
    </row>
    <row r="738" spans="1:24" ht="45.75" thickBot="1">
      <c r="A738" s="1401"/>
      <c r="B738" s="1143"/>
      <c r="C738" s="1456"/>
      <c r="D738" s="1144"/>
      <c r="E738" s="1143"/>
      <c r="F738" s="1456"/>
      <c r="G738" s="1144"/>
      <c r="H738" s="1143"/>
      <c r="I738" s="1475"/>
      <c r="J738" s="1150"/>
      <c r="K738" s="1426" t="s">
        <v>1455</v>
      </c>
      <c r="L738" s="1481"/>
      <c r="M738" s="1144"/>
      <c r="N738" s="1144"/>
      <c r="O738" s="1485"/>
      <c r="P738" s="1144"/>
      <c r="Q738" s="1144"/>
      <c r="R738" s="1485"/>
      <c r="S738" s="1144"/>
      <c r="T738" s="1144"/>
      <c r="U738" s="1485"/>
      <c r="V738" s="1144"/>
      <c r="W738" s="1144"/>
      <c r="X738" s="1485"/>
    </row>
    <row r="739" spans="1:24" ht="19.5" thickBot="1" thickTop="1">
      <c r="A739" s="1402" t="s">
        <v>1455</v>
      </c>
      <c r="B739" s="1408">
        <f>B736</f>
        <v>45</v>
      </c>
      <c r="C739" s="1441"/>
      <c r="D739" s="1128"/>
      <c r="E739" s="1417">
        <f>E736</f>
        <v>45</v>
      </c>
      <c r="F739" s="1461"/>
      <c r="G739" s="1128"/>
      <c r="H739" s="1419">
        <f>H736</f>
        <v>45</v>
      </c>
      <c r="I739" s="1465"/>
      <c r="J739" s="1824"/>
      <c r="K739" s="1422">
        <f>K736</f>
        <v>45</v>
      </c>
      <c r="L739" s="1477"/>
      <c r="M739" s="1128"/>
      <c r="N739" s="1429">
        <f>N736</f>
        <v>45</v>
      </c>
      <c r="O739" s="1483"/>
      <c r="P739" s="1128"/>
      <c r="Q739" s="1433">
        <f>Q736</f>
        <v>45</v>
      </c>
      <c r="R739" s="1487"/>
      <c r="S739" s="1127"/>
      <c r="T739" s="1438">
        <f>T736</f>
        <v>45</v>
      </c>
      <c r="U739" s="1492"/>
      <c r="V739" s="1129"/>
      <c r="W739" s="1435">
        <f>W736</f>
        <v>45</v>
      </c>
      <c r="X739" s="1490"/>
    </row>
    <row r="740" spans="1:24" ht="14.25">
      <c r="A740" s="1385" t="s">
        <v>1354</v>
      </c>
      <c r="B740" s="1133">
        <f>B708+C709</f>
        <v>150</v>
      </c>
      <c r="C740" s="1442"/>
      <c r="D740" s="1132"/>
      <c r="E740" s="1086">
        <f>E708+F709</f>
        <v>50</v>
      </c>
      <c r="F740" s="1462"/>
      <c r="G740" s="1112"/>
      <c r="H740" s="1123">
        <f>H708+I709</f>
        <v>70</v>
      </c>
      <c r="I740" s="1466"/>
      <c r="J740" s="1825"/>
      <c r="K740" s="1124">
        <f>K708+L709</f>
        <v>90</v>
      </c>
      <c r="L740" s="1462"/>
      <c r="M740" s="1112"/>
      <c r="N740" s="1125">
        <f>N708+O709</f>
        <v>120</v>
      </c>
      <c r="O740" s="1494"/>
      <c r="P740" s="1112"/>
      <c r="Q740" s="1126">
        <f>Q708+R709</f>
        <v>100</v>
      </c>
      <c r="R740" s="1462"/>
      <c r="S740" s="1112"/>
      <c r="T740" s="1134">
        <f>T708+U709</f>
        <v>60</v>
      </c>
      <c r="U740" s="1493"/>
      <c r="V740" s="1130"/>
      <c r="W740" s="1131">
        <f>W708+X709</f>
        <v>20</v>
      </c>
      <c r="X740" s="1450"/>
    </row>
    <row r="741" spans="1:24" ht="12.75">
      <c r="A741" s="1386" t="s">
        <v>32</v>
      </c>
      <c r="B741" s="1409" t="s">
        <v>1397</v>
      </c>
      <c r="C741" s="1443"/>
      <c r="D741" s="1132"/>
      <c r="E741" s="1409" t="s">
        <v>1397</v>
      </c>
      <c r="F741" s="1463"/>
      <c r="G741" s="1112"/>
      <c r="H741" s="1409" t="s">
        <v>1397</v>
      </c>
      <c r="I741" s="1467"/>
      <c r="J741" s="1825"/>
      <c r="K741" s="1409" t="s">
        <v>1397</v>
      </c>
      <c r="L741" s="1463"/>
      <c r="M741" s="1112"/>
      <c r="N741" s="1409" t="s">
        <v>1397</v>
      </c>
      <c r="O741" s="1463"/>
      <c r="P741" s="1112"/>
      <c r="Q741" s="1409" t="s">
        <v>1397</v>
      </c>
      <c r="R741" s="1463"/>
      <c r="S741" s="1112"/>
      <c r="T741" s="1409" t="s">
        <v>1397</v>
      </c>
      <c r="U741" s="1463"/>
      <c r="V741" s="1112"/>
      <c r="W741" s="1409" t="s">
        <v>1397</v>
      </c>
      <c r="X741" s="1463"/>
    </row>
    <row r="742" spans="1:24" ht="12.75">
      <c r="A742" s="1387" t="s">
        <v>33</v>
      </c>
      <c r="B742" s="1410" t="s">
        <v>1398</v>
      </c>
      <c r="C742" s="1444"/>
      <c r="D742" s="1112"/>
      <c r="E742" s="1410" t="s">
        <v>1398</v>
      </c>
      <c r="F742" s="1463"/>
      <c r="G742" s="1112"/>
      <c r="H742" s="1410" t="s">
        <v>1398</v>
      </c>
      <c r="I742" s="1467"/>
      <c r="J742" s="1825"/>
      <c r="K742" s="1410" t="s">
        <v>1398</v>
      </c>
      <c r="L742" s="1463"/>
      <c r="M742" s="1112"/>
      <c r="N742" s="1410" t="s">
        <v>1398</v>
      </c>
      <c r="O742" s="1463"/>
      <c r="P742" s="1112"/>
      <c r="Q742" s="1410" t="s">
        <v>1398</v>
      </c>
      <c r="R742" s="1463"/>
      <c r="S742" s="1112"/>
      <c r="T742" s="1410" t="s">
        <v>1398</v>
      </c>
      <c r="U742" s="1463"/>
      <c r="V742" s="1112"/>
      <c r="W742" s="1410" t="s">
        <v>1398</v>
      </c>
      <c r="X742" s="1463"/>
    </row>
    <row r="743" spans="1:24" ht="12.75">
      <c r="A743" s="1388" t="s">
        <v>37</v>
      </c>
      <c r="B743" s="1411" t="s">
        <v>37</v>
      </c>
      <c r="C743" s="1445"/>
      <c r="D743" s="1117"/>
      <c r="E743" s="1411" t="s">
        <v>37</v>
      </c>
      <c r="F743" s="1445"/>
      <c r="G743" s="1117"/>
      <c r="H743" s="1411" t="s">
        <v>37</v>
      </c>
      <c r="I743" s="1468"/>
      <c r="J743" s="1826"/>
      <c r="K743" s="1411" t="s">
        <v>37</v>
      </c>
      <c r="L743" s="1445"/>
      <c r="M743" s="1117"/>
      <c r="N743" s="1411" t="s">
        <v>1400</v>
      </c>
      <c r="O743" s="1445"/>
      <c r="P743" s="1117"/>
      <c r="Q743" s="1411" t="s">
        <v>37</v>
      </c>
      <c r="R743" s="1445"/>
      <c r="S743" s="1117"/>
      <c r="T743" s="1411" t="s">
        <v>37</v>
      </c>
      <c r="U743" s="1445"/>
      <c r="V743" s="1117"/>
      <c r="W743" s="1411" t="s">
        <v>37</v>
      </c>
      <c r="X743" s="1445"/>
    </row>
    <row r="744" spans="1:24" ht="12.75">
      <c r="A744" s="1389" t="s">
        <v>34</v>
      </c>
      <c r="B744" s="1412" t="s">
        <v>434</v>
      </c>
      <c r="C744" s="1445"/>
      <c r="D744" s="1112"/>
      <c r="E744" s="1412" t="s">
        <v>434</v>
      </c>
      <c r="F744" s="1445"/>
      <c r="G744" s="1112"/>
      <c r="H744" s="1412" t="s">
        <v>434</v>
      </c>
      <c r="I744" s="1468"/>
      <c r="J744" s="1825"/>
      <c r="K744" s="1412" t="s">
        <v>434</v>
      </c>
      <c r="L744" s="1445"/>
      <c r="M744" s="1112"/>
      <c r="N744" s="1412" t="s">
        <v>434</v>
      </c>
      <c r="O744" s="1445"/>
      <c r="P744" s="1112"/>
      <c r="Q744" s="1412" t="s">
        <v>434</v>
      </c>
      <c r="R744" s="1445"/>
      <c r="S744" s="1112"/>
      <c r="T744" s="1412" t="s">
        <v>434</v>
      </c>
      <c r="U744" s="1445"/>
      <c r="V744" s="1112"/>
      <c r="W744" s="1412" t="s">
        <v>434</v>
      </c>
      <c r="X744" s="1445"/>
    </row>
    <row r="745" spans="1:24" ht="12.75">
      <c r="A745" s="1390" t="s">
        <v>1370</v>
      </c>
      <c r="B745" s="1413" t="s">
        <v>200</v>
      </c>
      <c r="C745" s="1446"/>
      <c r="D745" s="1113"/>
      <c r="E745" s="1413" t="s">
        <v>200</v>
      </c>
      <c r="F745" s="1446"/>
      <c r="G745" s="1113"/>
      <c r="H745" s="1413" t="s">
        <v>200</v>
      </c>
      <c r="I745" s="1469"/>
      <c r="J745" s="1825"/>
      <c r="K745" s="1413" t="s">
        <v>200</v>
      </c>
      <c r="L745" s="1446"/>
      <c r="M745" s="1113"/>
      <c r="N745" s="1413" t="s">
        <v>200</v>
      </c>
      <c r="O745" s="1446"/>
      <c r="P745" s="1113"/>
      <c r="Q745" s="1413" t="s">
        <v>200</v>
      </c>
      <c r="R745" s="1446"/>
      <c r="S745" s="1113"/>
      <c r="T745" s="1413" t="s">
        <v>200</v>
      </c>
      <c r="U745" s="1446"/>
      <c r="V745" s="1113"/>
      <c r="W745" s="1413" t="s">
        <v>200</v>
      </c>
      <c r="X745" s="1446"/>
    </row>
    <row r="746" spans="1:24" ht="12.75">
      <c r="A746" s="1389" t="s">
        <v>1371</v>
      </c>
      <c r="B746" s="1412" t="s">
        <v>1399</v>
      </c>
      <c r="C746" s="1445"/>
      <c r="D746" s="1112"/>
      <c r="E746" s="1412" t="s">
        <v>1399</v>
      </c>
      <c r="F746" s="1445"/>
      <c r="G746" s="1112"/>
      <c r="H746" s="1412" t="s">
        <v>1399</v>
      </c>
      <c r="I746" s="1468"/>
      <c r="J746" s="1825"/>
      <c r="K746" s="1412" t="s">
        <v>1399</v>
      </c>
      <c r="L746" s="1445"/>
      <c r="M746" s="1112"/>
      <c r="N746" s="1412" t="s">
        <v>1399</v>
      </c>
      <c r="O746" s="1445"/>
      <c r="P746" s="1112"/>
      <c r="Q746" s="1412" t="s">
        <v>1399</v>
      </c>
      <c r="R746" s="1445"/>
      <c r="S746" s="1112"/>
      <c r="T746" s="1412" t="s">
        <v>1399</v>
      </c>
      <c r="U746" s="1445"/>
      <c r="V746" s="1112"/>
      <c r="W746" s="1412" t="s">
        <v>1399</v>
      </c>
      <c r="X746" s="1445"/>
    </row>
    <row r="747" spans="1:24" ht="12.75">
      <c r="A747" s="1390" t="s">
        <v>36</v>
      </c>
      <c r="B747" s="1390" t="s">
        <v>36</v>
      </c>
      <c r="C747" s="1445"/>
      <c r="E747" s="1390" t="s">
        <v>36</v>
      </c>
      <c r="F747" s="1445"/>
      <c r="H747" s="1390" t="s">
        <v>36</v>
      </c>
      <c r="I747" s="1468"/>
      <c r="J747" s="1827"/>
      <c r="K747" s="1390" t="s">
        <v>36</v>
      </c>
      <c r="L747" s="1445"/>
      <c r="N747" s="1390" t="s">
        <v>36</v>
      </c>
      <c r="O747" s="1445"/>
      <c r="Q747" s="1390" t="s">
        <v>36</v>
      </c>
      <c r="R747" s="1445"/>
      <c r="T747" s="1390" t="s">
        <v>36</v>
      </c>
      <c r="U747" s="1445"/>
      <c r="W747" s="1390" t="s">
        <v>36</v>
      </c>
      <c r="X747" s="1445"/>
    </row>
    <row r="748" spans="1:24" s="1115" customFormat="1" ht="13.5" thickBot="1">
      <c r="A748" s="1896" t="s">
        <v>1522</v>
      </c>
      <c r="B748" s="1896" t="s">
        <v>1522</v>
      </c>
      <c r="C748" s="1903"/>
      <c r="E748" s="1896" t="s">
        <v>1522</v>
      </c>
      <c r="F748" s="1903"/>
      <c r="H748" s="1896" t="s">
        <v>1522</v>
      </c>
      <c r="I748" s="1903"/>
      <c r="J748" s="1886"/>
      <c r="K748" s="1896" t="s">
        <v>1522</v>
      </c>
      <c r="L748" s="1903"/>
      <c r="N748" s="1896" t="s">
        <v>1522</v>
      </c>
      <c r="O748" s="1903"/>
      <c r="Q748" s="1391"/>
      <c r="R748" s="1447"/>
      <c r="T748" s="1391"/>
      <c r="U748" s="1447"/>
      <c r="W748" s="1391"/>
      <c r="X748" s="1447"/>
    </row>
    <row r="749" spans="1:28" s="1075" customFormat="1" ht="21.75" thickBot="1" thickTop="1">
      <c r="A749" s="1937" t="s">
        <v>1382</v>
      </c>
      <c r="B749" s="1925">
        <f>ROUNDDOWN((((B740+C741-IF(C747&gt;0,C747,0)-C743)/3)-C748)/IF(C749="yes",2,1),0)+IF(C747&lt;0,ROUNDDOWN(-C747/3,0),0)</f>
        <v>50</v>
      </c>
      <c r="C749" s="1898" t="s">
        <v>1525</v>
      </c>
      <c r="D749" s="1128"/>
      <c r="E749" s="1926">
        <f>ROUNDDOWN((((E740+F741-IF(F747&gt;0,F747,0)-F743)/3)-F748)/IF(F749="yes",2,1),0)+IF(F747&lt;0,ROUNDDOWN(-F747/3,0),0)</f>
        <v>16</v>
      </c>
      <c r="F749" s="1898" t="s">
        <v>1525</v>
      </c>
      <c r="G749" s="1128"/>
      <c r="H749" s="1925">
        <f>ROUNDDOWN((((H740+I741-IF(I747&gt;0,I747,0)-I743)/3)-I748)/IF(I749="yes",2,1),0)+IF(I747&lt;0,ROUNDDOWN(-I747/3,0),0)</f>
        <v>23</v>
      </c>
      <c r="I749" s="1898" t="s">
        <v>1525</v>
      </c>
      <c r="J749" s="1824"/>
      <c r="K749" s="1927">
        <f>ROUNDDOWN((((K740+L741-IF(L747&gt;0,L747,0)-L743)/3)-L748)/IF(L749="yes",2,1),0)+IF(L747&lt;0,ROUNDDOWN(-L747/3,0),0)</f>
        <v>30</v>
      </c>
      <c r="L749" s="1898" t="s">
        <v>1525</v>
      </c>
      <c r="M749" s="1128"/>
      <c r="N749" s="1928">
        <f>ROUNDDOWN((((N740+O741-IF(O747&gt;0,O747,0)-O743-40-O740)/3)-O748)/IF(O749="yes",2,1)+(40+O740)/3-O750/3-(O751/3)+IF(O747&lt;0,(-O747/3),0),0)</f>
        <v>40</v>
      </c>
      <c r="O749" s="1898" t="s">
        <v>1525</v>
      </c>
      <c r="P749" s="1128"/>
      <c r="Q749" s="1929">
        <f>ROUNDDOWN((Q740+R741-R747-R743)/3,0)/IF(R749="yes",2,1)</f>
        <v>33</v>
      </c>
      <c r="R749" s="1898" t="s">
        <v>1525</v>
      </c>
      <c r="S749" s="1127"/>
      <c r="T749" s="1930">
        <f>ROUNDDOWN((T740+U741-U747-U743)/3,0)/IF(U749="yes",2,1)</f>
        <v>20</v>
      </c>
      <c r="U749" s="1898" t="s">
        <v>1525</v>
      </c>
      <c r="V749" s="1129"/>
      <c r="W749" s="1931">
        <f>ROUNDDOWN((W740+X741-X747-X743)/3,0)</f>
        <v>6</v>
      </c>
      <c r="X749" s="1856"/>
      <c r="Y749" s="1114"/>
      <c r="Z749" s="1114"/>
      <c r="AA749" s="1076"/>
      <c r="AB749" s="1076"/>
    </row>
    <row r="750" spans="1:28" s="288" customFormat="1" ht="15" thickBot="1">
      <c r="A750" s="1392"/>
      <c r="B750" s="1077" t="s">
        <v>40</v>
      </c>
      <c r="C750" s="1448"/>
      <c r="D750" s="1111"/>
      <c r="E750" s="1077" t="s">
        <v>40</v>
      </c>
      <c r="F750" s="1448"/>
      <c r="G750" s="1111"/>
      <c r="H750" s="1089" t="s">
        <v>889</v>
      </c>
      <c r="I750" s="1470"/>
      <c r="J750" s="1825"/>
      <c r="K750" s="1092" t="s">
        <v>60</v>
      </c>
      <c r="L750" s="1448"/>
      <c r="M750" s="1895"/>
      <c r="N750" s="1430" t="s">
        <v>1523</v>
      </c>
      <c r="O750" s="1897"/>
      <c r="P750" s="1894"/>
      <c r="Q750" s="1077" t="s">
        <v>59</v>
      </c>
      <c r="R750" s="1448"/>
      <c r="S750" s="1111"/>
      <c r="T750" s="1104" t="s">
        <v>41</v>
      </c>
      <c r="U750" s="1448"/>
      <c r="V750" s="1111"/>
      <c r="W750" s="1089" t="s">
        <v>62</v>
      </c>
      <c r="X750" s="1448"/>
      <c r="Y750" s="1111"/>
      <c r="Z750" s="1111"/>
      <c r="AA750" s="1071"/>
      <c r="AB750" s="1071"/>
    </row>
    <row r="751" spans="1:28" s="6" customFormat="1" ht="15" thickBot="1">
      <c r="A751" s="1393"/>
      <c r="B751" s="1078" t="s">
        <v>1342</v>
      </c>
      <c r="C751" s="1449"/>
      <c r="D751" s="1112"/>
      <c r="E751" s="1087" t="s">
        <v>41</v>
      </c>
      <c r="F751" s="1449"/>
      <c r="G751" s="1112"/>
      <c r="H751" s="1078" t="s">
        <v>62</v>
      </c>
      <c r="I751" s="1471"/>
      <c r="J751" s="1825"/>
      <c r="K751" s="1093" t="s">
        <v>61</v>
      </c>
      <c r="L751" s="1449"/>
      <c r="M751" s="1130"/>
      <c r="N751" s="1914" t="s">
        <v>1524</v>
      </c>
      <c r="O751" s="1897"/>
      <c r="P751" s="1132"/>
      <c r="Q751" s="1087" t="s">
        <v>62</v>
      </c>
      <c r="R751" s="1449"/>
      <c r="S751" s="1112"/>
      <c r="T751" s="1105" t="s">
        <v>42</v>
      </c>
      <c r="U751" s="1449"/>
      <c r="V751" s="1112"/>
      <c r="W751" s="1078" t="s">
        <v>891</v>
      </c>
      <c r="X751" s="1449"/>
      <c r="Y751" s="1112"/>
      <c r="Z751" s="1112"/>
      <c r="AA751" s="8"/>
      <c r="AB751" s="8"/>
    </row>
    <row r="752" spans="1:28" s="6" customFormat="1" ht="14.25">
      <c r="A752" s="1393" t="s">
        <v>1383</v>
      </c>
      <c r="B752" s="1078" t="s">
        <v>1374</v>
      </c>
      <c r="C752" s="1449"/>
      <c r="D752" s="1112"/>
      <c r="E752" s="1078" t="s">
        <v>1374</v>
      </c>
      <c r="F752" s="1449"/>
      <c r="G752" s="1112"/>
      <c r="H752" s="1078" t="s">
        <v>891</v>
      </c>
      <c r="I752" s="1471"/>
      <c r="J752" s="1825"/>
      <c r="K752" s="1093" t="s">
        <v>64</v>
      </c>
      <c r="L752" s="1449"/>
      <c r="M752" s="1112"/>
      <c r="N752" s="1077" t="s">
        <v>59</v>
      </c>
      <c r="O752" s="1448"/>
      <c r="P752" s="1112"/>
      <c r="Q752" s="1087" t="s">
        <v>63</v>
      </c>
      <c r="R752" s="1449"/>
      <c r="S752" s="1112"/>
      <c r="T752" s="1105" t="s">
        <v>43</v>
      </c>
      <c r="U752" s="1449"/>
      <c r="V752" s="1112"/>
      <c r="W752" s="1078" t="s">
        <v>1378</v>
      </c>
      <c r="X752" s="1449"/>
      <c r="Y752" s="1112"/>
      <c r="Z752" s="1112"/>
      <c r="AA752" s="8"/>
      <c r="AB752" s="8"/>
    </row>
    <row r="753" spans="1:28" s="6" customFormat="1" ht="14.25">
      <c r="A753" s="1393" t="s">
        <v>1384</v>
      </c>
      <c r="B753" s="1079" t="s">
        <v>1375</v>
      </c>
      <c r="C753" s="1449"/>
      <c r="D753" s="1112"/>
      <c r="E753" s="1079" t="s">
        <v>1375</v>
      </c>
      <c r="F753" s="1449"/>
      <c r="G753" s="1112"/>
      <c r="H753" s="1079" t="s">
        <v>1375</v>
      </c>
      <c r="I753" s="1471"/>
      <c r="J753" s="1825"/>
      <c r="K753" s="1094" t="s">
        <v>1380</v>
      </c>
      <c r="L753" s="1449"/>
      <c r="M753" s="1112"/>
      <c r="N753" s="1087" t="s">
        <v>61</v>
      </c>
      <c r="O753" s="1449"/>
      <c r="P753" s="1112"/>
      <c r="Q753" s="1100" t="s">
        <v>1375</v>
      </c>
      <c r="R753" s="1449"/>
      <c r="S753" s="1112"/>
      <c r="T753" s="1088"/>
      <c r="U753" s="1109"/>
      <c r="V753" s="1112"/>
      <c r="W753" s="1088"/>
      <c r="X753" s="1109"/>
      <c r="Y753" s="1112"/>
      <c r="Z753" s="1112"/>
      <c r="AA753" s="8"/>
      <c r="AB753" s="8"/>
    </row>
    <row r="754" spans="1:28" s="6" customFormat="1" ht="14.25">
      <c r="A754" s="1393" t="s">
        <v>1385</v>
      </c>
      <c r="B754" s="1080" t="s">
        <v>44</v>
      </c>
      <c r="C754" s="1449"/>
      <c r="D754" s="1112"/>
      <c r="E754" s="1088"/>
      <c r="F754" s="1109"/>
      <c r="G754" s="1112"/>
      <c r="H754" s="1080" t="s">
        <v>50</v>
      </c>
      <c r="I754" s="1471"/>
      <c r="J754" s="1825"/>
      <c r="K754" s="1095" t="s">
        <v>1375</v>
      </c>
      <c r="L754" s="1449"/>
      <c r="M754" s="1112"/>
      <c r="N754" s="1087" t="s">
        <v>63</v>
      </c>
      <c r="O754" s="1449"/>
      <c r="P754" s="1112"/>
      <c r="Q754" s="1101" t="s">
        <v>1381</v>
      </c>
      <c r="R754" s="1488"/>
      <c r="S754" s="1112"/>
      <c r="T754" s="1088"/>
      <c r="U754" s="1109"/>
      <c r="V754" s="1112"/>
      <c r="W754" s="1088"/>
      <c r="X754" s="1109"/>
      <c r="Y754" s="1112"/>
      <c r="Z754" s="1112"/>
      <c r="AA754" s="8"/>
      <c r="AB754" s="8"/>
    </row>
    <row r="755" spans="1:28" s="6" customFormat="1" ht="14.25">
      <c r="A755" s="1393" t="s">
        <v>1386</v>
      </c>
      <c r="B755" s="1081" t="s">
        <v>46</v>
      </c>
      <c r="C755" s="1449"/>
      <c r="D755" s="1112"/>
      <c r="E755" s="1080" t="s">
        <v>47</v>
      </c>
      <c r="F755" s="1449"/>
      <c r="G755" s="1112"/>
      <c r="H755" s="1080" t="s">
        <v>48</v>
      </c>
      <c r="I755" s="1471"/>
      <c r="J755" s="1825"/>
      <c r="K755" s="1096" t="s">
        <v>69</v>
      </c>
      <c r="L755" s="1449"/>
      <c r="M755" s="1112"/>
      <c r="N755" s="1079" t="s">
        <v>1375</v>
      </c>
      <c r="O755" s="1449"/>
      <c r="P755" s="1112"/>
      <c r="Q755" s="1102" t="s">
        <v>1392</v>
      </c>
      <c r="R755" s="1488"/>
      <c r="S755" s="1112"/>
      <c r="T755" s="1088"/>
      <c r="U755" s="1109"/>
      <c r="V755" s="1112"/>
      <c r="W755" s="1088"/>
      <c r="X755" s="1109"/>
      <c r="Y755" s="1112"/>
      <c r="Z755" s="1112"/>
      <c r="AA755" s="8"/>
      <c r="AB755" s="8"/>
    </row>
    <row r="756" spans="1:28" s="6" customFormat="1" ht="14.25">
      <c r="A756" s="1393" t="s">
        <v>1387</v>
      </c>
      <c r="B756" s="1082" t="s">
        <v>49</v>
      </c>
      <c r="C756" s="1449"/>
      <c r="D756" s="1112"/>
      <c r="E756" s="1088"/>
      <c r="F756" s="1109"/>
      <c r="G756" s="1112"/>
      <c r="H756" s="1080" t="s">
        <v>45</v>
      </c>
      <c r="I756" s="1471"/>
      <c r="J756" s="1825"/>
      <c r="K756" s="1096" t="s">
        <v>66</v>
      </c>
      <c r="L756" s="1449"/>
      <c r="M756" s="1112"/>
      <c r="N756" s="1080" t="s">
        <v>66</v>
      </c>
      <c r="O756" s="1449"/>
      <c r="P756" s="1112"/>
      <c r="Q756" s="1103" t="s">
        <v>44</v>
      </c>
      <c r="R756" s="1449"/>
      <c r="S756" s="1112"/>
      <c r="T756" s="1106" t="s">
        <v>65</v>
      </c>
      <c r="U756" s="1449"/>
      <c r="V756" s="1112"/>
      <c r="W756" s="1088"/>
      <c r="X756" s="1109"/>
      <c r="Y756" s="1112"/>
      <c r="Z756" s="1112"/>
      <c r="AA756" s="8"/>
      <c r="AB756" s="8"/>
    </row>
    <row r="757" spans="1:24" ht="14.25">
      <c r="A757" s="1393" t="s">
        <v>1385</v>
      </c>
      <c r="B757" s="1080" t="s">
        <v>51</v>
      </c>
      <c r="C757" s="1449"/>
      <c r="E757" s="1088"/>
      <c r="F757" s="1109"/>
      <c r="H757" s="1083" t="s">
        <v>52</v>
      </c>
      <c r="I757" s="1471"/>
      <c r="J757" s="1827"/>
      <c r="K757" s="1096" t="s">
        <v>65</v>
      </c>
      <c r="L757" s="1449"/>
      <c r="N757" s="1080" t="s">
        <v>47</v>
      </c>
      <c r="O757" s="1449"/>
      <c r="Q757" s="1083" t="s">
        <v>52</v>
      </c>
      <c r="R757" s="1449"/>
      <c r="T757" s="1107" t="s">
        <v>52</v>
      </c>
      <c r="U757" s="1449"/>
      <c r="W757" s="1083" t="s">
        <v>67</v>
      </c>
      <c r="X757" s="1449"/>
    </row>
    <row r="758" spans="1:24" ht="14.25">
      <c r="A758" s="1393" t="s">
        <v>1388</v>
      </c>
      <c r="B758" s="1083" t="s">
        <v>52</v>
      </c>
      <c r="C758" s="1449"/>
      <c r="E758" s="1083" t="s">
        <v>52</v>
      </c>
      <c r="F758" s="1449"/>
      <c r="H758" s="1083" t="s">
        <v>53</v>
      </c>
      <c r="I758" s="1471"/>
      <c r="J758" s="1827"/>
      <c r="K758" s="1097" t="s">
        <v>52</v>
      </c>
      <c r="L758" s="1449"/>
      <c r="N758" s="1083" t="s">
        <v>52</v>
      </c>
      <c r="O758" s="1449"/>
      <c r="Q758" s="1083" t="s">
        <v>53</v>
      </c>
      <c r="R758" s="1449"/>
      <c r="T758" s="1088"/>
      <c r="U758" s="1109"/>
      <c r="W758" s="1088"/>
      <c r="X758" s="1109"/>
    </row>
    <row r="759" spans="1:24" ht="14.25">
      <c r="A759" s="1393" t="s">
        <v>1389</v>
      </c>
      <c r="B759" s="1083" t="s">
        <v>53</v>
      </c>
      <c r="C759" s="1449"/>
      <c r="E759" s="1083" t="s">
        <v>53</v>
      </c>
      <c r="F759" s="1449"/>
      <c r="H759" s="1084" t="s">
        <v>1377</v>
      </c>
      <c r="I759" s="1471"/>
      <c r="J759" s="1827"/>
      <c r="K759" s="1098" t="s">
        <v>1376</v>
      </c>
      <c r="L759" s="1449"/>
      <c r="N759" s="1083" t="s">
        <v>53</v>
      </c>
      <c r="O759" s="1449"/>
      <c r="Q759" s="1084" t="s">
        <v>1376</v>
      </c>
      <c r="R759" s="1449"/>
      <c r="T759" s="1088"/>
      <c r="U759" s="1109"/>
      <c r="W759" s="1088"/>
      <c r="X759" s="1109"/>
    </row>
    <row r="760" spans="1:26" s="6" customFormat="1" ht="14.25">
      <c r="A760" s="1393"/>
      <c r="B760" s="1084" t="s">
        <v>1376</v>
      </c>
      <c r="C760" s="1449"/>
      <c r="D760" s="1116"/>
      <c r="E760" s="1084" t="s">
        <v>1345</v>
      </c>
      <c r="F760" s="1449"/>
      <c r="G760" s="1116"/>
      <c r="H760" s="1090" t="s">
        <v>55</v>
      </c>
      <c r="I760" s="1471"/>
      <c r="J760" s="1826"/>
      <c r="K760" s="1099" t="s">
        <v>55</v>
      </c>
      <c r="L760" s="1449"/>
      <c r="M760" s="1116"/>
      <c r="N760" s="1084" t="s">
        <v>1376</v>
      </c>
      <c r="O760" s="1449"/>
      <c r="P760" s="1116"/>
      <c r="Q760" s="1090" t="s">
        <v>55</v>
      </c>
      <c r="R760" s="1449"/>
      <c r="S760" s="1116"/>
      <c r="T760" s="1088"/>
      <c r="U760" s="1109"/>
      <c r="V760" s="1116"/>
      <c r="W760" s="1090" t="s">
        <v>55</v>
      </c>
      <c r="X760" s="1449"/>
      <c r="Y760" s="1116"/>
      <c r="Z760" s="1116"/>
    </row>
    <row r="761" spans="1:24" ht="14.25">
      <c r="A761" s="1393"/>
      <c r="B761" s="1085" t="s">
        <v>55</v>
      </c>
      <c r="C761" s="1449"/>
      <c r="E761" s="1088"/>
      <c r="F761" s="1109"/>
      <c r="H761" s="1091" t="s">
        <v>1379</v>
      </c>
      <c r="I761" s="1471"/>
      <c r="J761" s="1827"/>
      <c r="K761" s="1099" t="s">
        <v>73</v>
      </c>
      <c r="L761" s="1449"/>
      <c r="N761" s="1090" t="s">
        <v>55</v>
      </c>
      <c r="O761" s="1449"/>
      <c r="Q761" s="1091" t="s">
        <v>1379</v>
      </c>
      <c r="R761" s="1449"/>
      <c r="T761" s="1088"/>
      <c r="U761" s="1109"/>
      <c r="W761" s="1088"/>
      <c r="X761" s="1109"/>
    </row>
    <row r="762" spans="1:26" s="6" customFormat="1" ht="14.25">
      <c r="A762" s="1393"/>
      <c r="B762" s="1091" t="s">
        <v>1393</v>
      </c>
      <c r="C762" s="1449"/>
      <c r="D762" s="1116"/>
      <c r="E762" s="1088"/>
      <c r="F762" s="1109"/>
      <c r="G762" s="1116"/>
      <c r="H762" s="1091" t="s">
        <v>1393</v>
      </c>
      <c r="I762" s="1471"/>
      <c r="J762" s="1826"/>
      <c r="K762" s="1091" t="s">
        <v>1393</v>
      </c>
      <c r="L762" s="1449"/>
      <c r="M762" s="1116"/>
      <c r="N762" s="1091" t="s">
        <v>1393</v>
      </c>
      <c r="O762" s="1449"/>
      <c r="P762" s="1116"/>
      <c r="Q762" s="1091" t="s">
        <v>1393</v>
      </c>
      <c r="R762" s="1449"/>
      <c r="S762" s="1116"/>
      <c r="T762" s="1088"/>
      <c r="U762" s="1109"/>
      <c r="V762" s="1116"/>
      <c r="W762" s="1088"/>
      <c r="X762" s="1109"/>
      <c r="Y762" s="1116"/>
      <c r="Z762" s="1116"/>
    </row>
    <row r="763" spans="1:24" ht="15">
      <c r="A763" s="1938" t="s">
        <v>68</v>
      </c>
      <c r="B763" s="1119">
        <f>Germany!AH28+Germany!AI28</f>
        <v>0</v>
      </c>
      <c r="C763" s="1450"/>
      <c r="E763" s="1119">
        <f>Italy!Y28+Italy!Z28</f>
        <v>0</v>
      </c>
      <c r="F763" s="1450"/>
      <c r="H763" s="1119">
        <f>Japan!AT34+Japan!AU34</f>
        <v>0</v>
      </c>
      <c r="I763" s="1472"/>
      <c r="J763" s="1827"/>
      <c r="K763" s="1120" t="s">
        <v>68</v>
      </c>
      <c r="L763" s="1449"/>
      <c r="N763" s="1119">
        <f>Britain!AK34+Britain!AL34</f>
        <v>0</v>
      </c>
      <c r="O763" s="1450"/>
      <c r="Q763" s="1119">
        <f>USANavy!W28+USANavy!X28+USANavy!AK28+USANavy!AL28</f>
        <v>0</v>
      </c>
      <c r="R763" s="1450"/>
      <c r="T763" s="1122" t="s">
        <v>68</v>
      </c>
      <c r="U763" s="1449"/>
      <c r="W763" s="1121"/>
      <c r="X763" s="1109"/>
    </row>
    <row r="764" spans="1:24" ht="20.25">
      <c r="A764" s="1933" t="s">
        <v>1369</v>
      </c>
      <c r="B764" s="1934">
        <f>C750*3+C751*2+C752*1+C753*3+C754*10+C755*8+C757*4+C758*3+C759+C760*3+C761*2+C756*6+C762*5+B763*3</f>
        <v>0</v>
      </c>
      <c r="C764" s="1451"/>
      <c r="E764" s="1934">
        <f>F750*3+F751*2+F752*1+F753*3+F755*4+F758*3+F759+F760*3+E763*3</f>
        <v>0</v>
      </c>
      <c r="F764" s="1450"/>
      <c r="H764" s="1934">
        <f>I750*3+I751*2+I752+I753*3+I754*6+I755*4+I756*2+I757*3+I758+I759*3+I760*2+I761*10+I762*5+H763*3</f>
        <v>0</v>
      </c>
      <c r="I764" s="1472"/>
      <c r="J764" s="1886"/>
      <c r="K764" s="1934">
        <f>L750*3+L751*2+L752+L754*3+L755*10+L756*8+L757*6+L758*3+L753+L759*3+L760*2+L762*5+L763*3</f>
        <v>0</v>
      </c>
      <c r="L764" s="1450"/>
      <c r="N764" s="1934">
        <f>O752*3+O753*2+O754*1+O755*3+O756*8+O757*4+O758*3+O759+O760*3+O761*2+O762*5+N763*3-R755*3-R754</f>
        <v>0</v>
      </c>
      <c r="O764" s="1450"/>
      <c r="Q764" s="1934">
        <f>R750*3+R751*2+R752+R753*3+R754+R755*3+R756*10+R757*3+R758+R759*3+R760*2+R761*10+R762*5+Q763*3</f>
        <v>0</v>
      </c>
      <c r="R764" s="1450"/>
      <c r="T764" s="1932">
        <f>U750*2+U751+U752+U756*6+U757*3+U763*3</f>
        <v>0</v>
      </c>
      <c r="U764" s="1450"/>
      <c r="W764" s="1934">
        <f>X750*2+X751+X752+X757*3+X760*2</f>
        <v>0</v>
      </c>
      <c r="X764" s="1450"/>
    </row>
    <row r="765" spans="1:24" ht="12.75">
      <c r="A765" s="1391"/>
      <c r="B765" s="1857">
        <f>IF(B764&gt;B749,"UCL Error","")</f>
      </c>
      <c r="C765" s="1447"/>
      <c r="E765" s="1857">
        <f>IF(E764&gt;E749,"UCL Error","")</f>
      </c>
      <c r="F765" s="1447"/>
      <c r="H765" s="1857">
        <f>IF(H764&gt;H749,"UCL Error","")</f>
      </c>
      <c r="I765" s="1447"/>
      <c r="J765" s="1827"/>
      <c r="K765" s="1857">
        <f>IF(K764&gt;K749,"UCL Error","")</f>
      </c>
      <c r="L765" s="1447"/>
      <c r="N765" s="1857">
        <f>IF(N764&gt;N749,"UCL Error","")</f>
      </c>
      <c r="O765" s="1447"/>
      <c r="Q765" s="1857">
        <f>IF(Q764&gt;Q749,"UCL Error","")</f>
      </c>
      <c r="R765" s="1447"/>
      <c r="T765" s="1857">
        <f>IF(T764&gt;T749,"UCL Error","")</f>
      </c>
      <c r="U765" s="1447"/>
      <c r="W765" s="1857">
        <f>IF(W764&gt;W749,"UCL Error","")</f>
      </c>
      <c r="X765" s="1447"/>
    </row>
    <row r="766" spans="1:24" ht="15.75">
      <c r="A766" s="1394" t="s">
        <v>1390</v>
      </c>
      <c r="B766" s="1414">
        <f>B764+C745+C746+C744+C747</f>
        <v>0</v>
      </c>
      <c r="C766" s="1447"/>
      <c r="E766" s="1414">
        <f>E764+F745+F746+F744+F747</f>
        <v>0</v>
      </c>
      <c r="F766" s="1447"/>
      <c r="H766" s="1414">
        <f>H764+I745+I746+I744+I747</f>
        <v>0</v>
      </c>
      <c r="I766" s="1447"/>
      <c r="J766" s="1828"/>
      <c r="K766" s="1414">
        <f>K764+L745+L746+L744+L747</f>
        <v>0</v>
      </c>
      <c r="L766" s="1447"/>
      <c r="N766" s="1414">
        <f>N764+O745+O746+O744+O747</f>
        <v>0</v>
      </c>
      <c r="O766" s="1447"/>
      <c r="Q766" s="1414">
        <f>Q764+R745+R746+R744+R747</f>
        <v>0</v>
      </c>
      <c r="R766" s="1447"/>
      <c r="T766" s="1414">
        <f>T764+U745+U746+U744+U747</f>
        <v>0</v>
      </c>
      <c r="U766" s="1447"/>
      <c r="W766" s="1414">
        <f>W764+X745+X746+X744+X747</f>
        <v>0</v>
      </c>
      <c r="X766" s="1447"/>
    </row>
    <row r="767" spans="1:24" ht="13.5" thickBot="1">
      <c r="A767" s="1395" t="s">
        <v>35</v>
      </c>
      <c r="B767" s="1395" t="s">
        <v>55</v>
      </c>
      <c r="C767" s="1445"/>
      <c r="E767" s="1395" t="s">
        <v>55</v>
      </c>
      <c r="F767" s="1445"/>
      <c r="H767" s="1395" t="s">
        <v>55</v>
      </c>
      <c r="I767" s="1468"/>
      <c r="J767" s="1827"/>
      <c r="K767" s="1395" t="s">
        <v>55</v>
      </c>
      <c r="L767" s="1445"/>
      <c r="N767" s="1395" t="s">
        <v>55</v>
      </c>
      <c r="O767" s="1445"/>
      <c r="Q767" s="1395" t="s">
        <v>55</v>
      </c>
      <c r="R767" s="1445"/>
      <c r="T767" s="1881"/>
      <c r="U767" s="1882"/>
      <c r="W767" s="1878"/>
      <c r="X767" s="1879"/>
    </row>
    <row r="768" spans="1:24" ht="19.5" thickBot="1" thickTop="1">
      <c r="A768" s="1403" t="s">
        <v>1456</v>
      </c>
      <c r="B768" s="1408">
        <f>B739+C741+C742-B766-C767-C743</f>
        <v>45</v>
      </c>
      <c r="C768" s="1441"/>
      <c r="D768" s="1128"/>
      <c r="E768" s="1417">
        <f>E739+F741+F742-E766-F767-F743</f>
        <v>45</v>
      </c>
      <c r="F768" s="1461"/>
      <c r="G768" s="1128"/>
      <c r="H768" s="1419">
        <f>H739+I741+I742-H766-I767-I743</f>
        <v>45</v>
      </c>
      <c r="I768" s="1465"/>
      <c r="J768" s="1824"/>
      <c r="K768" s="1422">
        <f>K739+L741+L742-K766-L767-L743</f>
        <v>45</v>
      </c>
      <c r="L768" s="1477"/>
      <c r="M768" s="1128"/>
      <c r="N768" s="1902">
        <f>N739+O741+O742-O743-O748-O750-O751-N766-O767</f>
        <v>45</v>
      </c>
      <c r="O768" s="1483"/>
      <c r="P768" s="1128"/>
      <c r="Q768" s="1433">
        <f>Q739+R741+R742-Q766-R767-R743</f>
        <v>45</v>
      </c>
      <c r="R768" s="1487"/>
      <c r="S768" s="1127"/>
      <c r="T768" s="1438">
        <f>T739+U741+U742-T766-U767-U743</f>
        <v>45</v>
      </c>
      <c r="U768" s="1492"/>
      <c r="V768" s="1129"/>
      <c r="W768" s="1435">
        <f>W739+X741+X742-W766-X767-X743</f>
        <v>45</v>
      </c>
      <c r="X768" s="1490"/>
    </row>
    <row r="769" spans="1:24" ht="30">
      <c r="A769" s="1913" t="s">
        <v>1402</v>
      </c>
      <c r="B769" s="1404"/>
      <c r="C769" s="1457"/>
      <c r="D769" s="1149"/>
      <c r="E769" s="1404"/>
      <c r="F769" s="1457"/>
      <c r="G769" s="1149"/>
      <c r="H769" s="1404"/>
      <c r="I769" s="1457"/>
      <c r="J769" s="1149"/>
      <c r="K769" s="1404"/>
      <c r="L769" s="1457"/>
      <c r="M769" s="1149"/>
      <c r="N769" s="1404"/>
      <c r="O769" s="1457"/>
      <c r="P769" s="1149"/>
      <c r="Q769" s="1404"/>
      <c r="R769" s="1457"/>
      <c r="S769" s="1149"/>
      <c r="T769" s="1404"/>
      <c r="U769" s="1457"/>
      <c r="V769" s="1149"/>
      <c r="W769" s="1404"/>
      <c r="X769" s="1457"/>
    </row>
    <row r="770" spans="1:24" ht="45.75" thickBot="1">
      <c r="A770" s="1383"/>
      <c r="B770" s="1383"/>
      <c r="C770" s="1440"/>
      <c r="D770" s="1141"/>
      <c r="E770" s="1383"/>
      <c r="F770" s="1440"/>
      <c r="G770" s="1141"/>
      <c r="H770" s="1383"/>
      <c r="I770" s="1440"/>
      <c r="J770" s="1137"/>
      <c r="K770" s="1427" t="s">
        <v>1457</v>
      </c>
      <c r="L770" s="1440"/>
      <c r="M770" s="1141"/>
      <c r="N770" s="1383"/>
      <c r="O770" s="1440"/>
      <c r="P770" s="1141"/>
      <c r="Q770" s="1383"/>
      <c r="R770" s="1440"/>
      <c r="S770" s="1141"/>
      <c r="T770" s="1383"/>
      <c r="U770" s="1440"/>
      <c r="V770" s="1141"/>
      <c r="W770" s="1383"/>
      <c r="X770" s="1440"/>
    </row>
    <row r="771" spans="1:24" ht="19.5" thickBot="1" thickTop="1">
      <c r="A771" s="1384" t="s">
        <v>1458</v>
      </c>
      <c r="B771" s="1408">
        <f>B768</f>
        <v>45</v>
      </c>
      <c r="C771" s="1441"/>
      <c r="D771" s="1128"/>
      <c r="E771" s="1417">
        <f>E768</f>
        <v>45</v>
      </c>
      <c r="F771" s="1461"/>
      <c r="G771" s="1128"/>
      <c r="H771" s="1419">
        <f>H768</f>
        <v>45</v>
      </c>
      <c r="I771" s="1465"/>
      <c r="J771" s="1824"/>
      <c r="K771" s="1422">
        <f>K768</f>
        <v>45</v>
      </c>
      <c r="L771" s="1477"/>
      <c r="M771" s="1128"/>
      <c r="N771" s="1429">
        <f>N768</f>
        <v>45</v>
      </c>
      <c r="O771" s="1483"/>
      <c r="P771" s="1128"/>
      <c r="Q771" s="1433">
        <f>Q768</f>
        <v>45</v>
      </c>
      <c r="R771" s="1487"/>
      <c r="S771" s="1127"/>
      <c r="T771" s="1438">
        <f>T768</f>
        <v>45</v>
      </c>
      <c r="U771" s="1492"/>
      <c r="V771" s="1129"/>
      <c r="W771" s="1435">
        <f>W768</f>
        <v>45</v>
      </c>
      <c r="X771" s="1490"/>
    </row>
    <row r="772" spans="1:24" ht="14.25">
      <c r="A772" s="1385" t="s">
        <v>1354</v>
      </c>
      <c r="B772" s="1133">
        <f>B740+C741</f>
        <v>150</v>
      </c>
      <c r="C772" s="1442"/>
      <c r="D772" s="1132"/>
      <c r="E772" s="1086">
        <f>E740+F741</f>
        <v>50</v>
      </c>
      <c r="F772" s="1462"/>
      <c r="G772" s="1112"/>
      <c r="H772" s="1123">
        <f>H740+I741</f>
        <v>70</v>
      </c>
      <c r="I772" s="1466"/>
      <c r="J772" s="1825"/>
      <c r="K772" s="1124">
        <f>K740+L741</f>
        <v>90</v>
      </c>
      <c r="L772" s="1462"/>
      <c r="M772" s="1112"/>
      <c r="N772" s="1125">
        <f>N740+O741</f>
        <v>120</v>
      </c>
      <c r="O772" s="1494"/>
      <c r="P772" s="1112"/>
      <c r="Q772" s="1126">
        <f>Q740+R741</f>
        <v>100</v>
      </c>
      <c r="R772" s="1462"/>
      <c r="S772" s="1112"/>
      <c r="T772" s="1134">
        <f>T740+U741</f>
        <v>60</v>
      </c>
      <c r="U772" s="1493"/>
      <c r="V772" s="1130"/>
      <c r="W772" s="1131">
        <f>W740+X741</f>
        <v>20</v>
      </c>
      <c r="X772" s="1450"/>
    </row>
    <row r="773" spans="1:24" ht="12.75">
      <c r="A773" s="1386" t="s">
        <v>32</v>
      </c>
      <c r="B773" s="1409" t="s">
        <v>1397</v>
      </c>
      <c r="C773" s="1443"/>
      <c r="D773" s="1132"/>
      <c r="E773" s="1409" t="s">
        <v>1397</v>
      </c>
      <c r="F773" s="1463"/>
      <c r="G773" s="1112"/>
      <c r="H773" s="1409" t="s">
        <v>1397</v>
      </c>
      <c r="I773" s="1467"/>
      <c r="J773" s="1825"/>
      <c r="K773" s="1409" t="s">
        <v>1397</v>
      </c>
      <c r="L773" s="1463"/>
      <c r="M773" s="1112"/>
      <c r="N773" s="1409" t="s">
        <v>1397</v>
      </c>
      <c r="O773" s="1463"/>
      <c r="P773" s="1112"/>
      <c r="Q773" s="1409" t="s">
        <v>1397</v>
      </c>
      <c r="R773" s="1463"/>
      <c r="S773" s="1112"/>
      <c r="T773" s="1409" t="s">
        <v>1397</v>
      </c>
      <c r="U773" s="1463"/>
      <c r="V773" s="1112"/>
      <c r="W773" s="1409" t="s">
        <v>1397</v>
      </c>
      <c r="X773" s="1463"/>
    </row>
    <row r="774" spans="1:24" ht="12.75">
      <c r="A774" s="1387" t="s">
        <v>33</v>
      </c>
      <c r="B774" s="1410" t="s">
        <v>1398</v>
      </c>
      <c r="C774" s="1444"/>
      <c r="D774" s="1112"/>
      <c r="E774" s="1410" t="s">
        <v>1398</v>
      </c>
      <c r="F774" s="1463"/>
      <c r="G774" s="1112"/>
      <c r="H774" s="1410" t="s">
        <v>1398</v>
      </c>
      <c r="I774" s="1467"/>
      <c r="J774" s="1825"/>
      <c r="K774" s="1410" t="s">
        <v>1398</v>
      </c>
      <c r="L774" s="1463"/>
      <c r="M774" s="1112"/>
      <c r="N774" s="1410" t="s">
        <v>1398</v>
      </c>
      <c r="O774" s="1463"/>
      <c r="P774" s="1112"/>
      <c r="Q774" s="1410" t="s">
        <v>1398</v>
      </c>
      <c r="R774" s="1463"/>
      <c r="S774" s="1112"/>
      <c r="T774" s="1410" t="s">
        <v>1398</v>
      </c>
      <c r="U774" s="1463"/>
      <c r="V774" s="1112"/>
      <c r="W774" s="1410" t="s">
        <v>1398</v>
      </c>
      <c r="X774" s="1463"/>
    </row>
    <row r="775" spans="1:24" ht="12.75">
      <c r="A775" s="1388" t="s">
        <v>37</v>
      </c>
      <c r="B775" s="1411" t="s">
        <v>37</v>
      </c>
      <c r="C775" s="1445"/>
      <c r="D775" s="1117"/>
      <c r="E775" s="1411" t="s">
        <v>37</v>
      </c>
      <c r="F775" s="1445"/>
      <c r="G775" s="1117"/>
      <c r="H775" s="1411" t="s">
        <v>37</v>
      </c>
      <c r="I775" s="1468"/>
      <c r="J775" s="1826"/>
      <c r="K775" s="1411" t="s">
        <v>37</v>
      </c>
      <c r="L775" s="1445"/>
      <c r="M775" s="1117"/>
      <c r="N775" s="1411" t="s">
        <v>1400</v>
      </c>
      <c r="O775" s="1445"/>
      <c r="P775" s="1117"/>
      <c r="Q775" s="1411" t="s">
        <v>37</v>
      </c>
      <c r="R775" s="1445"/>
      <c r="S775" s="1117"/>
      <c r="T775" s="1411" t="s">
        <v>37</v>
      </c>
      <c r="U775" s="1445"/>
      <c r="V775" s="1117"/>
      <c r="W775" s="1411" t="s">
        <v>37</v>
      </c>
      <c r="X775" s="1445"/>
    </row>
    <row r="776" spans="1:24" ht="12.75">
      <c r="A776" s="1389" t="s">
        <v>34</v>
      </c>
      <c r="B776" s="1412" t="s">
        <v>434</v>
      </c>
      <c r="C776" s="1445"/>
      <c r="D776" s="1112"/>
      <c r="E776" s="1412" t="s">
        <v>434</v>
      </c>
      <c r="F776" s="1445"/>
      <c r="G776" s="1112"/>
      <c r="H776" s="1412" t="s">
        <v>434</v>
      </c>
      <c r="I776" s="1468"/>
      <c r="J776" s="1825"/>
      <c r="K776" s="1412" t="s">
        <v>434</v>
      </c>
      <c r="L776" s="1445"/>
      <c r="M776" s="1112"/>
      <c r="N776" s="1412" t="s">
        <v>434</v>
      </c>
      <c r="O776" s="1445"/>
      <c r="P776" s="1112"/>
      <c r="Q776" s="1412" t="s">
        <v>434</v>
      </c>
      <c r="R776" s="1445"/>
      <c r="S776" s="1112"/>
      <c r="T776" s="1412" t="s">
        <v>434</v>
      </c>
      <c r="U776" s="1445"/>
      <c r="V776" s="1112"/>
      <c r="W776" s="1412" t="s">
        <v>434</v>
      </c>
      <c r="X776" s="1445"/>
    </row>
    <row r="777" spans="1:24" ht="12.75">
      <c r="A777" s="1390" t="s">
        <v>1370</v>
      </c>
      <c r="B777" s="1413" t="s">
        <v>200</v>
      </c>
      <c r="C777" s="1446"/>
      <c r="D777" s="1113"/>
      <c r="E777" s="1413" t="s">
        <v>200</v>
      </c>
      <c r="F777" s="1446"/>
      <c r="G777" s="1113"/>
      <c r="H777" s="1413" t="s">
        <v>200</v>
      </c>
      <c r="I777" s="1469"/>
      <c r="J777" s="1825"/>
      <c r="K777" s="1413" t="s">
        <v>200</v>
      </c>
      <c r="L777" s="1446"/>
      <c r="M777" s="1113"/>
      <c r="N777" s="1413" t="s">
        <v>200</v>
      </c>
      <c r="O777" s="1446"/>
      <c r="P777" s="1113"/>
      <c r="Q777" s="1413" t="s">
        <v>200</v>
      </c>
      <c r="R777" s="1446"/>
      <c r="S777" s="1113"/>
      <c r="T777" s="1413" t="s">
        <v>200</v>
      </c>
      <c r="U777" s="1446"/>
      <c r="V777" s="1113"/>
      <c r="W777" s="1413" t="s">
        <v>200</v>
      </c>
      <c r="X777" s="1446"/>
    </row>
    <row r="778" spans="1:24" ht="12.75">
      <c r="A778" s="1389" t="s">
        <v>1371</v>
      </c>
      <c r="B778" s="1412" t="s">
        <v>1399</v>
      </c>
      <c r="C778" s="1445"/>
      <c r="D778" s="1112"/>
      <c r="E778" s="1412" t="s">
        <v>1399</v>
      </c>
      <c r="F778" s="1445"/>
      <c r="G778" s="1112"/>
      <c r="H778" s="1412" t="s">
        <v>1399</v>
      </c>
      <c r="I778" s="1468"/>
      <c r="J778" s="1825"/>
      <c r="K778" s="1412" t="s">
        <v>1399</v>
      </c>
      <c r="L778" s="1445"/>
      <c r="M778" s="1112"/>
      <c r="N778" s="1412" t="s">
        <v>1399</v>
      </c>
      <c r="O778" s="1445"/>
      <c r="P778" s="1112"/>
      <c r="Q778" s="1412" t="s">
        <v>1399</v>
      </c>
      <c r="R778" s="1445"/>
      <c r="S778" s="1112"/>
      <c r="T778" s="1412" t="s">
        <v>1399</v>
      </c>
      <c r="U778" s="1445"/>
      <c r="V778" s="1112"/>
      <c r="W778" s="1412" t="s">
        <v>1399</v>
      </c>
      <c r="X778" s="1445"/>
    </row>
    <row r="779" spans="1:24" ht="12.75">
      <c r="A779" s="1390" t="s">
        <v>36</v>
      </c>
      <c r="B779" s="1390" t="s">
        <v>36</v>
      </c>
      <c r="C779" s="1445"/>
      <c r="E779" s="1390" t="s">
        <v>36</v>
      </c>
      <c r="F779" s="1445"/>
      <c r="H779" s="1390" t="s">
        <v>36</v>
      </c>
      <c r="I779" s="1468"/>
      <c r="J779" s="1827"/>
      <c r="K779" s="1390" t="s">
        <v>36</v>
      </c>
      <c r="L779" s="1445"/>
      <c r="N779" s="1390" t="s">
        <v>36</v>
      </c>
      <c r="O779" s="1445"/>
      <c r="Q779" s="1390" t="s">
        <v>36</v>
      </c>
      <c r="R779" s="1445"/>
      <c r="T779" s="1390" t="s">
        <v>36</v>
      </c>
      <c r="U779" s="1445"/>
      <c r="W779" s="1390" t="s">
        <v>36</v>
      </c>
      <c r="X779" s="1445"/>
    </row>
    <row r="780" spans="1:24" s="1115" customFormat="1" ht="13.5" thickBot="1">
      <c r="A780" s="1896" t="s">
        <v>1522</v>
      </c>
      <c r="B780" s="1896" t="s">
        <v>1522</v>
      </c>
      <c r="C780" s="1903"/>
      <c r="E780" s="1896" t="s">
        <v>1522</v>
      </c>
      <c r="F780" s="1903"/>
      <c r="H780" s="1896" t="s">
        <v>1522</v>
      </c>
      <c r="I780" s="1903"/>
      <c r="J780" s="1886"/>
      <c r="K780" s="1896" t="s">
        <v>1522</v>
      </c>
      <c r="L780" s="1903"/>
      <c r="N780" s="1896" t="s">
        <v>1522</v>
      </c>
      <c r="O780" s="1903"/>
      <c r="Q780" s="1391"/>
      <c r="R780" s="1447"/>
      <c r="T780" s="1391"/>
      <c r="U780" s="1447"/>
      <c r="W780" s="1391"/>
      <c r="X780" s="1447"/>
    </row>
    <row r="781" spans="1:28" s="1075" customFormat="1" ht="21.75" thickBot="1" thickTop="1">
      <c r="A781" s="1937" t="s">
        <v>1382</v>
      </c>
      <c r="B781" s="1925">
        <f>ROUNDDOWN((((B772+C773-IF(C779&gt;0,C779,0)-C775)/3)-C780)/IF(C781="yes",2,1),0)+IF(C779&lt;0,ROUNDDOWN(-C779/3,0),0)</f>
        <v>50</v>
      </c>
      <c r="C781" s="1898" t="s">
        <v>1525</v>
      </c>
      <c r="D781" s="1128"/>
      <c r="E781" s="1926">
        <f>ROUNDDOWN((((E772+F773-IF(F779&gt;0,F779,0)-F775)/3)-F780)/IF(F781="yes",2,1),0)+IF(F779&lt;0,ROUNDDOWN(-F779/3,0),0)</f>
        <v>16</v>
      </c>
      <c r="F781" s="1898" t="s">
        <v>1525</v>
      </c>
      <c r="G781" s="1128"/>
      <c r="H781" s="1925">
        <f>ROUNDDOWN((((H772+I773-IF(I779&gt;0,I779,0)-I775)/3)-I780)/IF(I781="yes",2,1),0)+IF(I779&lt;0,ROUNDDOWN(-I779/3,0),0)</f>
        <v>23</v>
      </c>
      <c r="I781" s="1898" t="s">
        <v>1525</v>
      </c>
      <c r="J781" s="1824"/>
      <c r="K781" s="1927">
        <f>ROUNDDOWN((((K772+L773-IF(L779&gt;0,L779,0)-L775)/3)-L780)/IF(L781="yes",2,1),0)+IF(L779&lt;0,ROUNDDOWN(-L779/3,0),0)</f>
        <v>30</v>
      </c>
      <c r="L781" s="1898" t="s">
        <v>1525</v>
      </c>
      <c r="M781" s="1128"/>
      <c r="N781" s="1928">
        <f>ROUNDDOWN((((N772+O773-IF(O779&gt;0,O779,0)-O775-40-O772)/3)-O780)/IF(O781="yes",2,1)+(40+O772)/3-O782/3-(O783/3)+IF(O779&lt;0,(-O779/3),0),0)</f>
        <v>40</v>
      </c>
      <c r="O781" s="1898" t="s">
        <v>1525</v>
      </c>
      <c r="P781" s="1128"/>
      <c r="Q781" s="1929">
        <f>ROUNDDOWN((Q772+R773-R779-R775)/3,0)/IF(R781="yes",2,1)</f>
        <v>33</v>
      </c>
      <c r="R781" s="1898" t="s">
        <v>1525</v>
      </c>
      <c r="S781" s="1127"/>
      <c r="T781" s="1930">
        <f>ROUNDDOWN((T772+U773-U779-U775)/3,0)/IF(U781="yes",2,1)</f>
        <v>20</v>
      </c>
      <c r="U781" s="1898" t="s">
        <v>1525</v>
      </c>
      <c r="V781" s="1129"/>
      <c r="W781" s="1931">
        <f>ROUNDDOWN((W772+X773-X779-X775)/3,0)</f>
        <v>6</v>
      </c>
      <c r="X781" s="1856"/>
      <c r="Y781" s="1114"/>
      <c r="Z781" s="1114"/>
      <c r="AA781" s="1076"/>
      <c r="AB781" s="1076"/>
    </row>
    <row r="782" spans="1:28" s="288" customFormat="1" ht="15" thickBot="1">
      <c r="A782" s="1392"/>
      <c r="B782" s="1077" t="s">
        <v>40</v>
      </c>
      <c r="C782" s="1448"/>
      <c r="D782" s="1111"/>
      <c r="E782" s="1077" t="s">
        <v>40</v>
      </c>
      <c r="F782" s="1448"/>
      <c r="G782" s="1111"/>
      <c r="H782" s="1089" t="s">
        <v>889</v>
      </c>
      <c r="I782" s="1470"/>
      <c r="J782" s="1825"/>
      <c r="K782" s="1092" t="s">
        <v>60</v>
      </c>
      <c r="L782" s="1448"/>
      <c r="M782" s="1895"/>
      <c r="N782" s="1430" t="s">
        <v>1523</v>
      </c>
      <c r="O782" s="1897"/>
      <c r="P782" s="1894"/>
      <c r="Q782" s="1077" t="s">
        <v>59</v>
      </c>
      <c r="R782" s="1448"/>
      <c r="S782" s="1111"/>
      <c r="T782" s="1104" t="s">
        <v>41</v>
      </c>
      <c r="U782" s="1448"/>
      <c r="V782" s="1111"/>
      <c r="W782" s="1089" t="s">
        <v>62</v>
      </c>
      <c r="X782" s="1448"/>
      <c r="Y782" s="1111"/>
      <c r="Z782" s="1111"/>
      <c r="AA782" s="1071"/>
      <c r="AB782" s="1071"/>
    </row>
    <row r="783" spans="1:28" s="6" customFormat="1" ht="15" thickBot="1">
      <c r="A783" s="1393"/>
      <c r="B783" s="1078" t="s">
        <v>1342</v>
      </c>
      <c r="C783" s="1449"/>
      <c r="D783" s="1112"/>
      <c r="E783" s="1087" t="s">
        <v>41</v>
      </c>
      <c r="F783" s="1449"/>
      <c r="G783" s="1112"/>
      <c r="H783" s="1078" t="s">
        <v>62</v>
      </c>
      <c r="I783" s="1471"/>
      <c r="J783" s="1825"/>
      <c r="K783" s="1093" t="s">
        <v>61</v>
      </c>
      <c r="L783" s="1449"/>
      <c r="M783" s="1130"/>
      <c r="N783" s="1914" t="s">
        <v>1524</v>
      </c>
      <c r="O783" s="1897"/>
      <c r="P783" s="1132"/>
      <c r="Q783" s="1087" t="s">
        <v>62</v>
      </c>
      <c r="R783" s="1449"/>
      <c r="S783" s="1112"/>
      <c r="T783" s="1105" t="s">
        <v>42</v>
      </c>
      <c r="U783" s="1449"/>
      <c r="V783" s="1112"/>
      <c r="W783" s="1078" t="s">
        <v>891</v>
      </c>
      <c r="X783" s="1449"/>
      <c r="Y783" s="1112"/>
      <c r="Z783" s="1112"/>
      <c r="AA783" s="8"/>
      <c r="AB783" s="8"/>
    </row>
    <row r="784" spans="1:28" s="6" customFormat="1" ht="14.25">
      <c r="A784" s="1393" t="s">
        <v>1383</v>
      </c>
      <c r="B784" s="1078" t="s">
        <v>1374</v>
      </c>
      <c r="C784" s="1449"/>
      <c r="D784" s="1112"/>
      <c r="E784" s="1078" t="s">
        <v>1374</v>
      </c>
      <c r="F784" s="1449"/>
      <c r="G784" s="1112"/>
      <c r="H784" s="1078" t="s">
        <v>891</v>
      </c>
      <c r="I784" s="1471"/>
      <c r="J784" s="1825"/>
      <c r="K784" s="1093" t="s">
        <v>64</v>
      </c>
      <c r="L784" s="1449"/>
      <c r="M784" s="1112"/>
      <c r="N784" s="1077" t="s">
        <v>59</v>
      </c>
      <c r="O784" s="1448"/>
      <c r="P784" s="1112"/>
      <c r="Q784" s="1087" t="s">
        <v>63</v>
      </c>
      <c r="R784" s="1449"/>
      <c r="S784" s="1112"/>
      <c r="T784" s="1105" t="s">
        <v>43</v>
      </c>
      <c r="U784" s="1449"/>
      <c r="V784" s="1112"/>
      <c r="W784" s="1078" t="s">
        <v>1378</v>
      </c>
      <c r="X784" s="1449"/>
      <c r="Y784" s="1112"/>
      <c r="Z784" s="1112"/>
      <c r="AA784" s="8"/>
      <c r="AB784" s="8"/>
    </row>
    <row r="785" spans="1:28" s="6" customFormat="1" ht="14.25">
      <c r="A785" s="1393" t="s">
        <v>1384</v>
      </c>
      <c r="B785" s="1079" t="s">
        <v>1375</v>
      </c>
      <c r="C785" s="1449"/>
      <c r="D785" s="1112"/>
      <c r="E785" s="1079" t="s">
        <v>1375</v>
      </c>
      <c r="F785" s="1449"/>
      <c r="G785" s="1112"/>
      <c r="H785" s="1079" t="s">
        <v>1375</v>
      </c>
      <c r="I785" s="1471"/>
      <c r="J785" s="1825"/>
      <c r="K785" s="1094" t="s">
        <v>1380</v>
      </c>
      <c r="L785" s="1449"/>
      <c r="M785" s="1112"/>
      <c r="N785" s="1087" t="s">
        <v>61</v>
      </c>
      <c r="O785" s="1449"/>
      <c r="P785" s="1112"/>
      <c r="Q785" s="1100" t="s">
        <v>1375</v>
      </c>
      <c r="R785" s="1449"/>
      <c r="S785" s="1112"/>
      <c r="T785" s="1088"/>
      <c r="U785" s="1109"/>
      <c r="V785" s="1112"/>
      <c r="W785" s="1088"/>
      <c r="X785" s="1109"/>
      <c r="Y785" s="1112"/>
      <c r="Z785" s="1112"/>
      <c r="AA785" s="8"/>
      <c r="AB785" s="8"/>
    </row>
    <row r="786" spans="1:28" s="6" customFormat="1" ht="14.25">
      <c r="A786" s="1393" t="s">
        <v>1385</v>
      </c>
      <c r="B786" s="1080" t="s">
        <v>44</v>
      </c>
      <c r="C786" s="1449"/>
      <c r="D786" s="1112"/>
      <c r="E786" s="1088"/>
      <c r="F786" s="1109"/>
      <c r="G786" s="1112"/>
      <c r="H786" s="1080" t="s">
        <v>50</v>
      </c>
      <c r="I786" s="1471"/>
      <c r="J786" s="1825"/>
      <c r="K786" s="1095" t="s">
        <v>1375</v>
      </c>
      <c r="L786" s="1449"/>
      <c r="M786" s="1112"/>
      <c r="N786" s="1087" t="s">
        <v>63</v>
      </c>
      <c r="O786" s="1449"/>
      <c r="P786" s="1112"/>
      <c r="Q786" s="1101" t="s">
        <v>1381</v>
      </c>
      <c r="R786" s="1488"/>
      <c r="S786" s="1112"/>
      <c r="T786" s="1088"/>
      <c r="U786" s="1109"/>
      <c r="V786" s="1112"/>
      <c r="W786" s="1088"/>
      <c r="X786" s="1109"/>
      <c r="Y786" s="1112"/>
      <c r="Z786" s="1112"/>
      <c r="AA786" s="8"/>
      <c r="AB786" s="8"/>
    </row>
    <row r="787" spans="1:28" s="6" customFormat="1" ht="14.25">
      <c r="A787" s="1393" t="s">
        <v>1386</v>
      </c>
      <c r="B787" s="1081" t="s">
        <v>46</v>
      </c>
      <c r="C787" s="1449"/>
      <c r="D787" s="1112"/>
      <c r="E787" s="1080" t="s">
        <v>47</v>
      </c>
      <c r="F787" s="1449"/>
      <c r="G787" s="1112"/>
      <c r="H787" s="1080" t="s">
        <v>48</v>
      </c>
      <c r="I787" s="1471"/>
      <c r="J787" s="1825"/>
      <c r="K787" s="1096" t="s">
        <v>69</v>
      </c>
      <c r="L787" s="1449"/>
      <c r="M787" s="1112"/>
      <c r="N787" s="1079" t="s">
        <v>1375</v>
      </c>
      <c r="O787" s="1449"/>
      <c r="P787" s="1112"/>
      <c r="Q787" s="1102" t="s">
        <v>1392</v>
      </c>
      <c r="R787" s="1488"/>
      <c r="S787" s="1112"/>
      <c r="T787" s="1088"/>
      <c r="U787" s="1109"/>
      <c r="V787" s="1112"/>
      <c r="W787" s="1088"/>
      <c r="X787" s="1109"/>
      <c r="Y787" s="1112"/>
      <c r="Z787" s="1112"/>
      <c r="AA787" s="8"/>
      <c r="AB787" s="8"/>
    </row>
    <row r="788" spans="1:28" s="6" customFormat="1" ht="14.25">
      <c r="A788" s="1393" t="s">
        <v>1387</v>
      </c>
      <c r="B788" s="1082" t="s">
        <v>49</v>
      </c>
      <c r="C788" s="1449"/>
      <c r="D788" s="1112"/>
      <c r="E788" s="1088"/>
      <c r="F788" s="1109"/>
      <c r="G788" s="1112"/>
      <c r="H788" s="1080" t="s">
        <v>45</v>
      </c>
      <c r="I788" s="1471"/>
      <c r="J788" s="1825"/>
      <c r="K788" s="1096" t="s">
        <v>66</v>
      </c>
      <c r="L788" s="1449"/>
      <c r="M788" s="1112"/>
      <c r="N788" s="1080" t="s">
        <v>66</v>
      </c>
      <c r="O788" s="1449"/>
      <c r="P788" s="1112"/>
      <c r="Q788" s="1103" t="s">
        <v>44</v>
      </c>
      <c r="R788" s="1449"/>
      <c r="S788" s="1112"/>
      <c r="T788" s="1106" t="s">
        <v>65</v>
      </c>
      <c r="U788" s="1449"/>
      <c r="V788" s="1112"/>
      <c r="W788" s="1088"/>
      <c r="X788" s="1109"/>
      <c r="Y788" s="1112"/>
      <c r="Z788" s="1112"/>
      <c r="AA788" s="8"/>
      <c r="AB788" s="8"/>
    </row>
    <row r="789" spans="1:24" ht="14.25">
      <c r="A789" s="1393" t="s">
        <v>1385</v>
      </c>
      <c r="B789" s="1080" t="s">
        <v>51</v>
      </c>
      <c r="C789" s="1449"/>
      <c r="E789" s="1088"/>
      <c r="F789" s="1109"/>
      <c r="H789" s="1083" t="s">
        <v>52</v>
      </c>
      <c r="I789" s="1471"/>
      <c r="J789" s="1827"/>
      <c r="K789" s="1096" t="s">
        <v>65</v>
      </c>
      <c r="L789" s="1449"/>
      <c r="N789" s="1080" t="s">
        <v>47</v>
      </c>
      <c r="O789" s="1449"/>
      <c r="Q789" s="1083" t="s">
        <v>52</v>
      </c>
      <c r="R789" s="1449"/>
      <c r="T789" s="1107" t="s">
        <v>52</v>
      </c>
      <c r="U789" s="1449"/>
      <c r="W789" s="1083" t="s">
        <v>67</v>
      </c>
      <c r="X789" s="1449"/>
    </row>
    <row r="790" spans="1:24" ht="14.25">
      <c r="A790" s="1393" t="s">
        <v>1388</v>
      </c>
      <c r="B790" s="1083" t="s">
        <v>52</v>
      </c>
      <c r="C790" s="1449"/>
      <c r="E790" s="1083" t="s">
        <v>52</v>
      </c>
      <c r="F790" s="1449"/>
      <c r="H790" s="1083" t="s">
        <v>53</v>
      </c>
      <c r="I790" s="1471"/>
      <c r="J790" s="1827"/>
      <c r="K790" s="1097" t="s">
        <v>52</v>
      </c>
      <c r="L790" s="1449"/>
      <c r="N790" s="1083" t="s">
        <v>52</v>
      </c>
      <c r="O790" s="1449"/>
      <c r="Q790" s="1083" t="s">
        <v>53</v>
      </c>
      <c r="R790" s="1449"/>
      <c r="T790" s="1088"/>
      <c r="U790" s="1109"/>
      <c r="W790" s="1088"/>
      <c r="X790" s="1109"/>
    </row>
    <row r="791" spans="1:24" ht="14.25">
      <c r="A791" s="1393" t="s">
        <v>1389</v>
      </c>
      <c r="B791" s="1083" t="s">
        <v>53</v>
      </c>
      <c r="C791" s="1449"/>
      <c r="E791" s="1083" t="s">
        <v>53</v>
      </c>
      <c r="F791" s="1449"/>
      <c r="H791" s="1084" t="s">
        <v>1377</v>
      </c>
      <c r="I791" s="1471"/>
      <c r="J791" s="1827"/>
      <c r="K791" s="1098" t="s">
        <v>1376</v>
      </c>
      <c r="L791" s="1449"/>
      <c r="N791" s="1083" t="s">
        <v>53</v>
      </c>
      <c r="O791" s="1449"/>
      <c r="Q791" s="1084" t="s">
        <v>1376</v>
      </c>
      <c r="R791" s="1449"/>
      <c r="T791" s="1088"/>
      <c r="U791" s="1109"/>
      <c r="W791" s="1088"/>
      <c r="X791" s="1109"/>
    </row>
    <row r="792" spans="1:26" s="6" customFormat="1" ht="14.25">
      <c r="A792" s="1393"/>
      <c r="B792" s="1084" t="s">
        <v>1376</v>
      </c>
      <c r="C792" s="1449"/>
      <c r="D792" s="1116"/>
      <c r="E792" s="1084" t="s">
        <v>1345</v>
      </c>
      <c r="F792" s="1449"/>
      <c r="G792" s="1116"/>
      <c r="H792" s="1090" t="s">
        <v>55</v>
      </c>
      <c r="I792" s="1471"/>
      <c r="J792" s="1826"/>
      <c r="K792" s="1099" t="s">
        <v>55</v>
      </c>
      <c r="L792" s="1449"/>
      <c r="M792" s="1116"/>
      <c r="N792" s="1084" t="s">
        <v>1376</v>
      </c>
      <c r="O792" s="1449"/>
      <c r="P792" s="1116"/>
      <c r="Q792" s="1090" t="s">
        <v>55</v>
      </c>
      <c r="R792" s="1449"/>
      <c r="S792" s="1116"/>
      <c r="T792" s="1088"/>
      <c r="U792" s="1109"/>
      <c r="V792" s="1116"/>
      <c r="W792" s="1090" t="s">
        <v>55</v>
      </c>
      <c r="X792" s="1449"/>
      <c r="Y792" s="1116"/>
      <c r="Z792" s="1116"/>
    </row>
    <row r="793" spans="1:24" ht="14.25">
      <c r="A793" s="1393"/>
      <c r="B793" s="1085" t="s">
        <v>55</v>
      </c>
      <c r="C793" s="1449"/>
      <c r="E793" s="1088"/>
      <c r="F793" s="1109"/>
      <c r="H793" s="1091" t="s">
        <v>1379</v>
      </c>
      <c r="I793" s="1471"/>
      <c r="J793" s="1827"/>
      <c r="K793" s="1099" t="s">
        <v>73</v>
      </c>
      <c r="L793" s="1449"/>
      <c r="N793" s="1090" t="s">
        <v>55</v>
      </c>
      <c r="O793" s="1449"/>
      <c r="Q793" s="1091" t="s">
        <v>1379</v>
      </c>
      <c r="R793" s="1449"/>
      <c r="T793" s="1088"/>
      <c r="U793" s="1109"/>
      <c r="W793" s="1088"/>
      <c r="X793" s="1109"/>
    </row>
    <row r="794" spans="1:26" s="6" customFormat="1" ht="14.25">
      <c r="A794" s="1393"/>
      <c r="B794" s="1091" t="s">
        <v>1393</v>
      </c>
      <c r="C794" s="1449"/>
      <c r="D794" s="1116"/>
      <c r="E794" s="1088"/>
      <c r="F794" s="1109"/>
      <c r="G794" s="1116"/>
      <c r="H794" s="1091" t="s">
        <v>1393</v>
      </c>
      <c r="I794" s="1471"/>
      <c r="J794" s="1826"/>
      <c r="K794" s="1091" t="s">
        <v>1393</v>
      </c>
      <c r="L794" s="1449"/>
      <c r="M794" s="1116"/>
      <c r="N794" s="1091" t="s">
        <v>1393</v>
      </c>
      <c r="O794" s="1449"/>
      <c r="P794" s="1116"/>
      <c r="Q794" s="1091" t="s">
        <v>1393</v>
      </c>
      <c r="R794" s="1449"/>
      <c r="S794" s="1116"/>
      <c r="T794" s="1088"/>
      <c r="U794" s="1109"/>
      <c r="V794" s="1116"/>
      <c r="W794" s="1088"/>
      <c r="X794" s="1109"/>
      <c r="Y794" s="1116"/>
      <c r="Z794" s="1116"/>
    </row>
    <row r="795" spans="1:24" ht="15">
      <c r="A795" s="1938" t="s">
        <v>68</v>
      </c>
      <c r="B795" s="1119">
        <f>Germany!AH29+Germany!AI29</f>
        <v>0</v>
      </c>
      <c r="C795" s="1450"/>
      <c r="E795" s="1119">
        <f>Italy!Y29+Italy!Z29</f>
        <v>0</v>
      </c>
      <c r="F795" s="1450"/>
      <c r="H795" s="1119">
        <f>Japan!AT35+Japan!AU35</f>
        <v>0</v>
      </c>
      <c r="I795" s="1472"/>
      <c r="J795" s="1827"/>
      <c r="K795" s="1120" t="s">
        <v>68</v>
      </c>
      <c r="L795" s="1449"/>
      <c r="N795" s="1119">
        <f>Britain!AK35+Britain!AL35</f>
        <v>0</v>
      </c>
      <c r="O795" s="1450"/>
      <c r="Q795" s="1119">
        <f>USANavy!W29+USANavy!X29+USANavy!AK29+USANavy!AL29</f>
        <v>0</v>
      </c>
      <c r="R795" s="1450"/>
      <c r="T795" s="1122" t="s">
        <v>68</v>
      </c>
      <c r="U795" s="1449"/>
      <c r="W795" s="1121"/>
      <c r="X795" s="1109"/>
    </row>
    <row r="796" spans="1:24" ht="20.25">
      <c r="A796" s="1933" t="s">
        <v>1369</v>
      </c>
      <c r="B796" s="1934">
        <f>C782*3+C783*2+C784*1+C785*3+C786*10+C787*8+C789*4+C790*3+C791+C792*3+C793*2+C788*6+C794*5+B795*3</f>
        <v>0</v>
      </c>
      <c r="C796" s="1451"/>
      <c r="E796" s="1934">
        <f>F782*3+F783*2+F784*1+F785*3+F787*4+F790*3+F791+F792*3+E795*3</f>
        <v>0</v>
      </c>
      <c r="F796" s="1450"/>
      <c r="H796" s="1934">
        <f>I782*3+I783*2+I784+I785*3+I786*6+I787*4+I788*2+I789*3+I790+I791*3+I792*2+I793*10+I794*5+H795*3</f>
        <v>0</v>
      </c>
      <c r="I796" s="1472"/>
      <c r="J796" s="1886"/>
      <c r="K796" s="1934">
        <f>L782*3+L783*2+L784+L786*3+L787*10+L788*8+L789*6+L790*3+L785+L791*3+L792*2+L794*5+L795*3</f>
        <v>0</v>
      </c>
      <c r="L796" s="1450"/>
      <c r="N796" s="1934">
        <f>O784*3+O785*2+O786*1+O787*3+O788*8+O789*4+O790*3+O791+O792*3+O793*2+O794*5+N795*3-R787*3-R786</f>
        <v>0</v>
      </c>
      <c r="O796" s="1450"/>
      <c r="Q796" s="1934">
        <f>R782*3+R783*2+R784+R785*3+R786+R787*3+R788*10+R789*3+R790+R791*3+R792*2+R793*10+R794*5+Q795*3</f>
        <v>0</v>
      </c>
      <c r="R796" s="1450"/>
      <c r="T796" s="1932">
        <f>U782*2+U783+U784+U788*6+U789*3+U795*3</f>
        <v>0</v>
      </c>
      <c r="U796" s="1450"/>
      <c r="W796" s="1934">
        <f>X782*2+X783+X784+X789*3+X792*2</f>
        <v>0</v>
      </c>
      <c r="X796" s="1450"/>
    </row>
    <row r="797" spans="1:24" ht="12.75">
      <c r="A797" s="1391"/>
      <c r="B797" s="1857">
        <f>IF(B796&gt;B781,"UCL Error","")</f>
      </c>
      <c r="C797" s="1447"/>
      <c r="E797" s="1857">
        <f>IF(E796&gt;E781,"UCL Error","")</f>
      </c>
      <c r="F797" s="1447"/>
      <c r="H797" s="1857">
        <f>IF(H796&gt;H781,"UCL Error","")</f>
      </c>
      <c r="I797" s="1447"/>
      <c r="J797" s="1827"/>
      <c r="K797" s="1857">
        <f>IF(K796&gt;K781,"UCL Error","")</f>
      </c>
      <c r="L797" s="1447"/>
      <c r="N797" s="1857">
        <f>IF(N796&gt;N781,"UCL Error","")</f>
      </c>
      <c r="O797" s="1447"/>
      <c r="Q797" s="1857">
        <f>IF(Q796&gt;Q781,"UCL Error","")</f>
      </c>
      <c r="R797" s="1447"/>
      <c r="T797" s="1857">
        <f>IF(T796&gt;T781,"UCL Error","")</f>
      </c>
      <c r="U797" s="1447"/>
      <c r="W797" s="1857">
        <f>IF(W796&gt;W781,"UCL Error","")</f>
      </c>
      <c r="X797" s="1447"/>
    </row>
    <row r="798" spans="1:24" ht="15.75">
      <c r="A798" s="1394" t="s">
        <v>1390</v>
      </c>
      <c r="B798" s="1414">
        <f>B796+C777+C778+C776+C779</f>
        <v>0</v>
      </c>
      <c r="C798" s="1447"/>
      <c r="E798" s="1414">
        <f>E796+F777+F778+F776+F779</f>
        <v>0</v>
      </c>
      <c r="F798" s="1447"/>
      <c r="H798" s="1414">
        <f>H796+I777+I778+I776+I779</f>
        <v>0</v>
      </c>
      <c r="I798" s="1447"/>
      <c r="J798" s="1828"/>
      <c r="K798" s="1414">
        <f>K796+L777+L778+L776+L779</f>
        <v>0</v>
      </c>
      <c r="L798" s="1447"/>
      <c r="N798" s="1414">
        <f>N796+O777+O778+O776+O779</f>
        <v>0</v>
      </c>
      <c r="O798" s="1447"/>
      <c r="Q798" s="1414">
        <f>Q796+R777+R778+R776+R779</f>
        <v>0</v>
      </c>
      <c r="R798" s="1447"/>
      <c r="T798" s="1414">
        <f>T796+U777+U778+U776+U779</f>
        <v>0</v>
      </c>
      <c r="U798" s="1447"/>
      <c r="W798" s="1414">
        <f>W796+X777+X778+X776+X779</f>
        <v>0</v>
      </c>
      <c r="X798" s="1447"/>
    </row>
    <row r="799" spans="1:24" ht="13.5" thickBot="1">
      <c r="A799" s="1395" t="s">
        <v>35</v>
      </c>
      <c r="B799" s="1395" t="s">
        <v>55</v>
      </c>
      <c r="C799" s="1445"/>
      <c r="E799" s="1395" t="s">
        <v>55</v>
      </c>
      <c r="F799" s="1445"/>
      <c r="H799" s="1395" t="s">
        <v>55</v>
      </c>
      <c r="I799" s="1468"/>
      <c r="J799" s="1827"/>
      <c r="K799" s="1395" t="s">
        <v>55</v>
      </c>
      <c r="L799" s="1445"/>
      <c r="N799" s="1395" t="s">
        <v>55</v>
      </c>
      <c r="O799" s="1445"/>
      <c r="Q799" s="1395" t="s">
        <v>55</v>
      </c>
      <c r="R799" s="1445"/>
      <c r="T799" s="1881"/>
      <c r="U799" s="1882"/>
      <c r="W799" s="1878"/>
      <c r="X799" s="1879"/>
    </row>
    <row r="800" spans="1:24" ht="19.5" thickBot="1" thickTop="1">
      <c r="A800" s="1384" t="s">
        <v>1396</v>
      </c>
      <c r="B800" s="1408">
        <f>B771+C773+C774-B798-C799-C775</f>
        <v>45</v>
      </c>
      <c r="C800" s="1441"/>
      <c r="D800" s="1128"/>
      <c r="E800" s="1417">
        <f>E771+F773+F774-E798-F799-F775</f>
        <v>45</v>
      </c>
      <c r="F800" s="1461"/>
      <c r="G800" s="1128"/>
      <c r="H800" s="1419">
        <f>H771+I773+I774-H798-I799-I775</f>
        <v>45</v>
      </c>
      <c r="I800" s="1465"/>
      <c r="J800" s="1824"/>
      <c r="K800" s="1422">
        <f>K771+L773+L774-K798-L799-L775</f>
        <v>45</v>
      </c>
      <c r="L800" s="1477"/>
      <c r="M800" s="1128"/>
      <c r="N800" s="1902">
        <f>N771+O773+O774-O775-O780-O782-O783-N798-O799</f>
        <v>45</v>
      </c>
      <c r="O800" s="1483"/>
      <c r="P800" s="1128"/>
      <c r="Q800" s="1433">
        <f>Q771+R773+R774-Q798-R799-R775</f>
        <v>45</v>
      </c>
      <c r="R800" s="1487"/>
      <c r="S800" s="1127"/>
      <c r="T800" s="1438">
        <f>T771+U773+U774-T798-U799-U775</f>
        <v>45</v>
      </c>
      <c r="U800" s="1492"/>
      <c r="V800" s="1129"/>
      <c r="W800" s="1435">
        <f>W771+X773+X774-W798-X799-X775</f>
        <v>45</v>
      </c>
      <c r="X800" s="1490"/>
    </row>
    <row r="801" spans="1:24" s="1142" customFormat="1" ht="30">
      <c r="A801" s="1910" t="s">
        <v>1402</v>
      </c>
      <c r="B801" s="1588"/>
      <c r="C801" s="1452"/>
      <c r="E801" s="1589"/>
      <c r="F801" s="1452"/>
      <c r="H801" s="1588"/>
      <c r="I801" s="1473"/>
      <c r="J801" s="1891"/>
      <c r="K801" s="1590"/>
      <c r="L801" s="1478"/>
      <c r="N801" s="1591"/>
      <c r="O801" s="1478"/>
      <c r="Q801" s="1591"/>
      <c r="R801" s="1478"/>
      <c r="T801" s="1591"/>
      <c r="U801" s="1478"/>
      <c r="X801" s="1478"/>
    </row>
    <row r="802" spans="1:24" s="1139" customFormat="1" ht="45.75" thickBot="1">
      <c r="A802" s="1396"/>
      <c r="B802" s="1138"/>
      <c r="C802" s="1453"/>
      <c r="E802" s="1138"/>
      <c r="F802" s="1453"/>
      <c r="H802" s="1138"/>
      <c r="I802" s="1474"/>
      <c r="J802" s="1151"/>
      <c r="K802" s="1423" t="s">
        <v>1459</v>
      </c>
      <c r="L802" s="1479"/>
      <c r="O802" s="1484"/>
      <c r="R802" s="1484"/>
      <c r="U802" s="1484"/>
      <c r="X802" s="1484"/>
    </row>
    <row r="803" spans="1:24" ht="19.5" thickBot="1" thickTop="1">
      <c r="A803" s="1397" t="s">
        <v>1460</v>
      </c>
      <c r="B803" s="1408">
        <f>B800</f>
        <v>45</v>
      </c>
      <c r="C803" s="1441"/>
      <c r="D803" s="1128"/>
      <c r="E803" s="1417">
        <f>E800</f>
        <v>45</v>
      </c>
      <c r="F803" s="1461"/>
      <c r="G803" s="1128"/>
      <c r="H803" s="1419">
        <f>H800</f>
        <v>45</v>
      </c>
      <c r="I803" s="1465"/>
      <c r="J803" s="1824"/>
      <c r="K803" s="1422">
        <f>K800</f>
        <v>45</v>
      </c>
      <c r="L803" s="1477"/>
      <c r="M803" s="1128"/>
      <c r="N803" s="1429">
        <f>N800</f>
        <v>45</v>
      </c>
      <c r="O803" s="1483"/>
      <c r="P803" s="1128"/>
      <c r="Q803" s="1433">
        <f>Q800</f>
        <v>45</v>
      </c>
      <c r="R803" s="1487"/>
      <c r="S803" s="1127"/>
      <c r="T803" s="1438">
        <f>T800</f>
        <v>45</v>
      </c>
      <c r="U803" s="1492"/>
      <c r="V803" s="1129"/>
      <c r="W803" s="1435">
        <f>W800</f>
        <v>45</v>
      </c>
      <c r="X803" s="1490"/>
    </row>
    <row r="804" spans="1:24" ht="14.25">
      <c r="A804" s="1385" t="s">
        <v>1354</v>
      </c>
      <c r="B804" s="1133">
        <f>B772+C773</f>
        <v>150</v>
      </c>
      <c r="C804" s="1442"/>
      <c r="D804" s="1132"/>
      <c r="E804" s="1086">
        <f>E772+F773</f>
        <v>50</v>
      </c>
      <c r="F804" s="1462"/>
      <c r="G804" s="1112"/>
      <c r="H804" s="1123">
        <f>H772+I773</f>
        <v>70</v>
      </c>
      <c r="I804" s="1466"/>
      <c r="J804" s="1825"/>
      <c r="K804" s="1124">
        <f>K772+L773</f>
        <v>90</v>
      </c>
      <c r="L804" s="1462"/>
      <c r="M804" s="1112"/>
      <c r="N804" s="1125">
        <f>N772+O773</f>
        <v>120</v>
      </c>
      <c r="O804" s="1494"/>
      <c r="P804" s="1112"/>
      <c r="Q804" s="1126">
        <f>Q772+R773</f>
        <v>100</v>
      </c>
      <c r="R804" s="1462"/>
      <c r="S804" s="1112"/>
      <c r="T804" s="1134">
        <f>T772+U773</f>
        <v>60</v>
      </c>
      <c r="U804" s="1493"/>
      <c r="V804" s="1130"/>
      <c r="W804" s="1131">
        <f>W772+X773</f>
        <v>20</v>
      </c>
      <c r="X804" s="1450"/>
    </row>
    <row r="805" spans="1:24" ht="12.75">
      <c r="A805" s="1386" t="s">
        <v>32</v>
      </c>
      <c r="B805" s="1409" t="s">
        <v>1397</v>
      </c>
      <c r="C805" s="1443"/>
      <c r="D805" s="1132"/>
      <c r="E805" s="1409" t="s">
        <v>1397</v>
      </c>
      <c r="F805" s="1463"/>
      <c r="G805" s="1112"/>
      <c r="H805" s="1409" t="s">
        <v>1397</v>
      </c>
      <c r="I805" s="1467"/>
      <c r="J805" s="1825"/>
      <c r="K805" s="1409" t="s">
        <v>1397</v>
      </c>
      <c r="L805" s="1463"/>
      <c r="M805" s="1112"/>
      <c r="N805" s="1409" t="s">
        <v>1397</v>
      </c>
      <c r="O805" s="1463"/>
      <c r="P805" s="1112"/>
      <c r="Q805" s="1409" t="s">
        <v>1397</v>
      </c>
      <c r="R805" s="1463"/>
      <c r="S805" s="1112"/>
      <c r="T805" s="1409" t="s">
        <v>1397</v>
      </c>
      <c r="U805" s="1463"/>
      <c r="V805" s="1112"/>
      <c r="W805" s="1409" t="s">
        <v>1397</v>
      </c>
      <c r="X805" s="1463"/>
    </row>
    <row r="806" spans="1:24" ht="12.75">
      <c r="A806" s="1387" t="s">
        <v>33</v>
      </c>
      <c r="B806" s="1410" t="s">
        <v>1398</v>
      </c>
      <c r="C806" s="1444"/>
      <c r="D806" s="1112"/>
      <c r="E806" s="1410" t="s">
        <v>1398</v>
      </c>
      <c r="F806" s="1463"/>
      <c r="G806" s="1112"/>
      <c r="H806" s="1410" t="s">
        <v>1398</v>
      </c>
      <c r="I806" s="1467"/>
      <c r="J806" s="1825"/>
      <c r="K806" s="1410" t="s">
        <v>1398</v>
      </c>
      <c r="L806" s="1463"/>
      <c r="M806" s="1112"/>
      <c r="N806" s="1410" t="s">
        <v>1398</v>
      </c>
      <c r="O806" s="1463"/>
      <c r="P806" s="1112"/>
      <c r="Q806" s="1410" t="s">
        <v>1398</v>
      </c>
      <c r="R806" s="1463"/>
      <c r="S806" s="1112"/>
      <c r="T806" s="1410" t="s">
        <v>1398</v>
      </c>
      <c r="U806" s="1463"/>
      <c r="V806" s="1112"/>
      <c r="W806" s="1410" t="s">
        <v>1398</v>
      </c>
      <c r="X806" s="1463"/>
    </row>
    <row r="807" spans="1:24" ht="12.75">
      <c r="A807" s="1388" t="s">
        <v>37</v>
      </c>
      <c r="B807" s="1411" t="s">
        <v>37</v>
      </c>
      <c r="C807" s="1445"/>
      <c r="D807" s="1117"/>
      <c r="E807" s="1411" t="s">
        <v>37</v>
      </c>
      <c r="F807" s="1445"/>
      <c r="G807" s="1117"/>
      <c r="H807" s="1411" t="s">
        <v>37</v>
      </c>
      <c r="I807" s="1468"/>
      <c r="J807" s="1826"/>
      <c r="K807" s="1411" t="s">
        <v>37</v>
      </c>
      <c r="L807" s="1445"/>
      <c r="M807" s="1117"/>
      <c r="N807" s="1411" t="s">
        <v>1400</v>
      </c>
      <c r="O807" s="1445"/>
      <c r="P807" s="1117"/>
      <c r="Q807" s="1411" t="s">
        <v>37</v>
      </c>
      <c r="R807" s="1445"/>
      <c r="S807" s="1117"/>
      <c r="T807" s="1411" t="s">
        <v>37</v>
      </c>
      <c r="U807" s="1445"/>
      <c r="V807" s="1117"/>
      <c r="W807" s="1411" t="s">
        <v>37</v>
      </c>
      <c r="X807" s="1445"/>
    </row>
    <row r="808" spans="1:24" ht="12.75">
      <c r="A808" s="1389" t="s">
        <v>34</v>
      </c>
      <c r="B808" s="1412" t="s">
        <v>434</v>
      </c>
      <c r="C808" s="1445"/>
      <c r="D808" s="1112"/>
      <c r="E808" s="1412" t="s">
        <v>434</v>
      </c>
      <c r="F808" s="1445"/>
      <c r="G808" s="1112"/>
      <c r="H808" s="1412" t="s">
        <v>434</v>
      </c>
      <c r="I808" s="1468"/>
      <c r="J808" s="1825"/>
      <c r="K808" s="1412" t="s">
        <v>434</v>
      </c>
      <c r="L808" s="1445"/>
      <c r="M808" s="1112"/>
      <c r="N808" s="1412" t="s">
        <v>434</v>
      </c>
      <c r="O808" s="1445"/>
      <c r="P808" s="1112"/>
      <c r="Q808" s="1412" t="s">
        <v>434</v>
      </c>
      <c r="R808" s="1445"/>
      <c r="S808" s="1112"/>
      <c r="T808" s="1412" t="s">
        <v>434</v>
      </c>
      <c r="U808" s="1445"/>
      <c r="V808" s="1112"/>
      <c r="W808" s="1412" t="s">
        <v>434</v>
      </c>
      <c r="X808" s="1445"/>
    </row>
    <row r="809" spans="1:24" ht="12.75">
      <c r="A809" s="1390" t="s">
        <v>1370</v>
      </c>
      <c r="B809" s="1413" t="s">
        <v>200</v>
      </c>
      <c r="C809" s="1446"/>
      <c r="D809" s="1113"/>
      <c r="E809" s="1413" t="s">
        <v>200</v>
      </c>
      <c r="F809" s="1446"/>
      <c r="G809" s="1113"/>
      <c r="H809" s="1413" t="s">
        <v>200</v>
      </c>
      <c r="I809" s="1469"/>
      <c r="J809" s="1825"/>
      <c r="K809" s="1413" t="s">
        <v>200</v>
      </c>
      <c r="L809" s="1446"/>
      <c r="M809" s="1113"/>
      <c r="N809" s="1413" t="s">
        <v>200</v>
      </c>
      <c r="O809" s="1446"/>
      <c r="P809" s="1113"/>
      <c r="Q809" s="1413" t="s">
        <v>200</v>
      </c>
      <c r="R809" s="1446"/>
      <c r="S809" s="1113"/>
      <c r="T809" s="1413" t="s">
        <v>200</v>
      </c>
      <c r="U809" s="1446"/>
      <c r="V809" s="1113"/>
      <c r="W809" s="1413" t="s">
        <v>200</v>
      </c>
      <c r="X809" s="1446"/>
    </row>
    <row r="810" spans="1:24" ht="12.75">
      <c r="A810" s="1389" t="s">
        <v>1371</v>
      </c>
      <c r="B810" s="1412" t="s">
        <v>1399</v>
      </c>
      <c r="C810" s="1445"/>
      <c r="D810" s="1112"/>
      <c r="E810" s="1412" t="s">
        <v>1399</v>
      </c>
      <c r="F810" s="1445"/>
      <c r="G810" s="1112"/>
      <c r="H810" s="1412" t="s">
        <v>1399</v>
      </c>
      <c r="I810" s="1468"/>
      <c r="J810" s="1825"/>
      <c r="K810" s="1412" t="s">
        <v>1399</v>
      </c>
      <c r="L810" s="1445"/>
      <c r="M810" s="1112"/>
      <c r="N810" s="1412" t="s">
        <v>1399</v>
      </c>
      <c r="O810" s="1445"/>
      <c r="P810" s="1112"/>
      <c r="Q810" s="1412" t="s">
        <v>1399</v>
      </c>
      <c r="R810" s="1445"/>
      <c r="S810" s="1112"/>
      <c r="T810" s="1412" t="s">
        <v>1399</v>
      </c>
      <c r="U810" s="1445"/>
      <c r="V810" s="1112"/>
      <c r="W810" s="1412" t="s">
        <v>1399</v>
      </c>
      <c r="X810" s="1445"/>
    </row>
    <row r="811" spans="1:24" ht="12.75">
      <c r="A811" s="1390" t="s">
        <v>36</v>
      </c>
      <c r="B811" s="1390" t="s">
        <v>36</v>
      </c>
      <c r="C811" s="1445"/>
      <c r="E811" s="1390" t="s">
        <v>36</v>
      </c>
      <c r="F811" s="1445"/>
      <c r="H811" s="1390" t="s">
        <v>36</v>
      </c>
      <c r="I811" s="1468"/>
      <c r="J811" s="1827"/>
      <c r="K811" s="1390" t="s">
        <v>36</v>
      </c>
      <c r="L811" s="1445"/>
      <c r="N811" s="1390" t="s">
        <v>36</v>
      </c>
      <c r="O811" s="1445"/>
      <c r="Q811" s="1390" t="s">
        <v>36</v>
      </c>
      <c r="R811" s="1445"/>
      <c r="T811" s="1390" t="s">
        <v>36</v>
      </c>
      <c r="U811" s="1445"/>
      <c r="W811" s="1390" t="s">
        <v>36</v>
      </c>
      <c r="X811" s="1445"/>
    </row>
    <row r="812" spans="1:24" s="1115" customFormat="1" ht="13.5" thickBot="1">
      <c r="A812" s="1896" t="s">
        <v>1522</v>
      </c>
      <c r="B812" s="1896" t="s">
        <v>1522</v>
      </c>
      <c r="C812" s="1903"/>
      <c r="E812" s="1896" t="s">
        <v>1522</v>
      </c>
      <c r="F812" s="1903"/>
      <c r="H812" s="1896" t="s">
        <v>1522</v>
      </c>
      <c r="I812" s="1903"/>
      <c r="J812" s="1886"/>
      <c r="K812" s="1896" t="s">
        <v>1522</v>
      </c>
      <c r="L812" s="1903"/>
      <c r="N812" s="1896" t="s">
        <v>1522</v>
      </c>
      <c r="O812" s="1903"/>
      <c r="Q812" s="1391"/>
      <c r="R812" s="1447"/>
      <c r="T812" s="1391"/>
      <c r="U812" s="1447"/>
      <c r="W812" s="1391"/>
      <c r="X812" s="1447"/>
    </row>
    <row r="813" spans="1:28" s="1075" customFormat="1" ht="21.75" thickBot="1" thickTop="1">
      <c r="A813" s="1937" t="s">
        <v>1382</v>
      </c>
      <c r="B813" s="1925">
        <f>ROUNDDOWN((((B804+C805-IF(C811&gt;0,C811,0)-C807)/3)-C812)/IF(C813="yes",2,1),0)+IF(C811&lt;0,ROUNDDOWN(-C811/3,0),0)</f>
        <v>50</v>
      </c>
      <c r="C813" s="1898" t="s">
        <v>1525</v>
      </c>
      <c r="D813" s="1128"/>
      <c r="E813" s="1926">
        <f>ROUNDDOWN((((E804+F805-IF(F811&gt;0,F811,0)-F807)/3)-F812)/IF(F813="yes",2,1),0)+IF(F811&lt;0,ROUNDDOWN(-F811/3,0),0)</f>
        <v>16</v>
      </c>
      <c r="F813" s="1898" t="s">
        <v>1525</v>
      </c>
      <c r="G813" s="1128"/>
      <c r="H813" s="1925">
        <f>ROUNDDOWN((((H804+I805-IF(I811&gt;0,I811,0)-I807)/3)-I812)/IF(I813="yes",2,1),0)+IF(I811&lt;0,ROUNDDOWN(-I811/3,0),0)</f>
        <v>23</v>
      </c>
      <c r="I813" s="1898" t="s">
        <v>1525</v>
      </c>
      <c r="J813" s="1824"/>
      <c r="K813" s="1927">
        <f>ROUNDDOWN((((K804+L805-IF(L811&gt;0,L811,0)-L807)/3)-L812)/IF(L813="yes",2,1),0)+IF(L811&lt;0,ROUNDDOWN(-L811/3,0),0)</f>
        <v>30</v>
      </c>
      <c r="L813" s="1898" t="s">
        <v>1525</v>
      </c>
      <c r="M813" s="1128"/>
      <c r="N813" s="1928">
        <f>ROUNDDOWN((((N804+O805-IF(O811&gt;0,O811,0)-O807-40-O804)/3)-O812)/IF(O813="yes",2,1)+(40+O804)/3-O814/3-(O815/3)+IF(O811&lt;0,(-O811/3),0),0)</f>
        <v>40</v>
      </c>
      <c r="O813" s="1898" t="s">
        <v>1525</v>
      </c>
      <c r="P813" s="1128"/>
      <c r="Q813" s="1929">
        <f>ROUNDDOWN((Q804+R805-R811-R807)/3,0)/IF(R813="yes",2,1)</f>
        <v>33</v>
      </c>
      <c r="R813" s="1898" t="s">
        <v>1525</v>
      </c>
      <c r="S813" s="1127"/>
      <c r="T813" s="1930">
        <f>ROUNDDOWN((T804+U805-U811-U807)/3,0)/IF(U813="yes",2,1)</f>
        <v>20</v>
      </c>
      <c r="U813" s="1898" t="s">
        <v>1525</v>
      </c>
      <c r="V813" s="1129"/>
      <c r="W813" s="1931">
        <f>ROUNDDOWN((W804+X805-X811-X807)/3,0)</f>
        <v>6</v>
      </c>
      <c r="X813" s="1856"/>
      <c r="Y813" s="1114"/>
      <c r="Z813" s="1114"/>
      <c r="AA813" s="1076"/>
      <c r="AB813" s="1076"/>
    </row>
    <row r="814" spans="1:28" s="288" customFormat="1" ht="15" thickBot="1">
      <c r="A814" s="1392"/>
      <c r="B814" s="1077" t="s">
        <v>40</v>
      </c>
      <c r="C814" s="1448"/>
      <c r="D814" s="1111"/>
      <c r="E814" s="1077" t="s">
        <v>40</v>
      </c>
      <c r="F814" s="1448"/>
      <c r="G814" s="1111"/>
      <c r="H814" s="1089" t="s">
        <v>889</v>
      </c>
      <c r="I814" s="1470"/>
      <c r="J814" s="1825"/>
      <c r="K814" s="1092" t="s">
        <v>60</v>
      </c>
      <c r="L814" s="1448"/>
      <c r="M814" s="1895"/>
      <c r="N814" s="1430" t="s">
        <v>1523</v>
      </c>
      <c r="O814" s="1897"/>
      <c r="P814" s="1894"/>
      <c r="Q814" s="1077" t="s">
        <v>59</v>
      </c>
      <c r="R814" s="1448"/>
      <c r="S814" s="1111"/>
      <c r="T814" s="1104" t="s">
        <v>41</v>
      </c>
      <c r="U814" s="1448"/>
      <c r="V814" s="1111"/>
      <c r="W814" s="1089" t="s">
        <v>62</v>
      </c>
      <c r="X814" s="1448"/>
      <c r="Y814" s="1111"/>
      <c r="Z814" s="1111"/>
      <c r="AA814" s="1071"/>
      <c r="AB814" s="1071"/>
    </row>
    <row r="815" spans="1:28" s="6" customFormat="1" ht="15" thickBot="1">
      <c r="A815" s="1393"/>
      <c r="B815" s="1078" t="s">
        <v>1342</v>
      </c>
      <c r="C815" s="1449"/>
      <c r="D815" s="1112"/>
      <c r="E815" s="1087" t="s">
        <v>41</v>
      </c>
      <c r="F815" s="1449"/>
      <c r="G815" s="1112"/>
      <c r="H815" s="1078" t="s">
        <v>62</v>
      </c>
      <c r="I815" s="1471"/>
      <c r="J815" s="1825"/>
      <c r="K815" s="1093" t="s">
        <v>61</v>
      </c>
      <c r="L815" s="1449"/>
      <c r="M815" s="1130"/>
      <c r="N815" s="1914" t="s">
        <v>1524</v>
      </c>
      <c r="O815" s="1897"/>
      <c r="P815" s="1132"/>
      <c r="Q815" s="1087" t="s">
        <v>62</v>
      </c>
      <c r="R815" s="1449"/>
      <c r="S815" s="1112"/>
      <c r="T815" s="1105" t="s">
        <v>42</v>
      </c>
      <c r="U815" s="1449"/>
      <c r="V815" s="1112"/>
      <c r="W815" s="1078" t="s">
        <v>891</v>
      </c>
      <c r="X815" s="1449"/>
      <c r="Y815" s="1112"/>
      <c r="Z815" s="1112"/>
      <c r="AA815" s="8"/>
      <c r="AB815" s="8"/>
    </row>
    <row r="816" spans="1:28" s="6" customFormat="1" ht="14.25">
      <c r="A816" s="1393" t="s">
        <v>1383</v>
      </c>
      <c r="B816" s="1078" t="s">
        <v>1374</v>
      </c>
      <c r="C816" s="1449"/>
      <c r="D816" s="1112"/>
      <c r="E816" s="1078" t="s">
        <v>1374</v>
      </c>
      <c r="F816" s="1449"/>
      <c r="G816" s="1112"/>
      <c r="H816" s="1078" t="s">
        <v>891</v>
      </c>
      <c r="I816" s="1471"/>
      <c r="J816" s="1825"/>
      <c r="K816" s="1093" t="s">
        <v>64</v>
      </c>
      <c r="L816" s="1449"/>
      <c r="M816" s="1112"/>
      <c r="N816" s="1077" t="s">
        <v>59</v>
      </c>
      <c r="O816" s="1448"/>
      <c r="P816" s="1112"/>
      <c r="Q816" s="1087" t="s">
        <v>63</v>
      </c>
      <c r="R816" s="1449"/>
      <c r="S816" s="1112"/>
      <c r="T816" s="1105" t="s">
        <v>43</v>
      </c>
      <c r="U816" s="1449"/>
      <c r="V816" s="1112"/>
      <c r="W816" s="1078" t="s">
        <v>1378</v>
      </c>
      <c r="X816" s="1449"/>
      <c r="Y816" s="1112"/>
      <c r="Z816" s="1112"/>
      <c r="AA816" s="8"/>
      <c r="AB816" s="8"/>
    </row>
    <row r="817" spans="1:28" s="6" customFormat="1" ht="14.25">
      <c r="A817" s="1393" t="s">
        <v>1384</v>
      </c>
      <c r="B817" s="1079" t="s">
        <v>1375</v>
      </c>
      <c r="C817" s="1449"/>
      <c r="D817" s="1112"/>
      <c r="E817" s="1079" t="s">
        <v>1375</v>
      </c>
      <c r="F817" s="1449"/>
      <c r="G817" s="1112"/>
      <c r="H817" s="1079" t="s">
        <v>1375</v>
      </c>
      <c r="I817" s="1471"/>
      <c r="J817" s="1825"/>
      <c r="K817" s="1094" t="s">
        <v>1380</v>
      </c>
      <c r="L817" s="1449"/>
      <c r="M817" s="1112"/>
      <c r="N817" s="1087" t="s">
        <v>61</v>
      </c>
      <c r="O817" s="1449"/>
      <c r="P817" s="1112"/>
      <c r="Q817" s="1100" t="s">
        <v>1375</v>
      </c>
      <c r="R817" s="1449"/>
      <c r="S817" s="1112"/>
      <c r="T817" s="1088"/>
      <c r="U817" s="1109"/>
      <c r="V817" s="1112"/>
      <c r="W817" s="1088"/>
      <c r="X817" s="1109"/>
      <c r="Y817" s="1112"/>
      <c r="Z817" s="1112"/>
      <c r="AA817" s="8"/>
      <c r="AB817" s="8"/>
    </row>
    <row r="818" spans="1:28" s="6" customFormat="1" ht="14.25">
      <c r="A818" s="1393" t="s">
        <v>1385</v>
      </c>
      <c r="B818" s="1080" t="s">
        <v>44</v>
      </c>
      <c r="C818" s="1449"/>
      <c r="D818" s="1112"/>
      <c r="E818" s="1088"/>
      <c r="F818" s="1109"/>
      <c r="G818" s="1112"/>
      <c r="H818" s="1080" t="s">
        <v>50</v>
      </c>
      <c r="I818" s="1471"/>
      <c r="J818" s="1825"/>
      <c r="K818" s="1095" t="s">
        <v>1375</v>
      </c>
      <c r="L818" s="1449"/>
      <c r="M818" s="1112"/>
      <c r="N818" s="1087" t="s">
        <v>63</v>
      </c>
      <c r="O818" s="1449"/>
      <c r="P818" s="1112"/>
      <c r="Q818" s="1101" t="s">
        <v>1381</v>
      </c>
      <c r="R818" s="1488"/>
      <c r="S818" s="1112"/>
      <c r="T818" s="1088"/>
      <c r="U818" s="1109"/>
      <c r="V818" s="1112"/>
      <c r="W818" s="1088"/>
      <c r="X818" s="1109"/>
      <c r="Y818" s="1112"/>
      <c r="Z818" s="1112"/>
      <c r="AA818" s="8"/>
      <c r="AB818" s="8"/>
    </row>
    <row r="819" spans="1:28" s="6" customFormat="1" ht="14.25">
      <c r="A819" s="1393" t="s">
        <v>1386</v>
      </c>
      <c r="B819" s="1081" t="s">
        <v>46</v>
      </c>
      <c r="C819" s="1449"/>
      <c r="D819" s="1112"/>
      <c r="E819" s="1080" t="s">
        <v>47</v>
      </c>
      <c r="F819" s="1449"/>
      <c r="G819" s="1112"/>
      <c r="H819" s="1080" t="s">
        <v>48</v>
      </c>
      <c r="I819" s="1471"/>
      <c r="J819" s="1825"/>
      <c r="K819" s="1096" t="s">
        <v>69</v>
      </c>
      <c r="L819" s="1449"/>
      <c r="M819" s="1112"/>
      <c r="N819" s="1079" t="s">
        <v>1375</v>
      </c>
      <c r="O819" s="1449"/>
      <c r="P819" s="1112"/>
      <c r="Q819" s="1102" t="s">
        <v>1392</v>
      </c>
      <c r="R819" s="1488"/>
      <c r="S819" s="1112"/>
      <c r="T819" s="1088"/>
      <c r="U819" s="1109"/>
      <c r="V819" s="1112"/>
      <c r="W819" s="1088"/>
      <c r="X819" s="1109"/>
      <c r="Y819" s="1112"/>
      <c r="Z819" s="1112"/>
      <c r="AA819" s="8"/>
      <c r="AB819" s="8"/>
    </row>
    <row r="820" spans="1:28" s="6" customFormat="1" ht="14.25">
      <c r="A820" s="1393" t="s">
        <v>1387</v>
      </c>
      <c r="B820" s="1082" t="s">
        <v>49</v>
      </c>
      <c r="C820" s="1449"/>
      <c r="D820" s="1112"/>
      <c r="E820" s="1088"/>
      <c r="F820" s="1109"/>
      <c r="G820" s="1112"/>
      <c r="H820" s="1080" t="s">
        <v>45</v>
      </c>
      <c r="I820" s="1471"/>
      <c r="J820" s="1825"/>
      <c r="K820" s="1096" t="s">
        <v>66</v>
      </c>
      <c r="L820" s="1449"/>
      <c r="M820" s="1112"/>
      <c r="N820" s="1080" t="s">
        <v>66</v>
      </c>
      <c r="O820" s="1449"/>
      <c r="P820" s="1112"/>
      <c r="Q820" s="1103" t="s">
        <v>44</v>
      </c>
      <c r="R820" s="1449"/>
      <c r="S820" s="1112"/>
      <c r="T820" s="1106" t="s">
        <v>65</v>
      </c>
      <c r="U820" s="1449"/>
      <c r="V820" s="1112"/>
      <c r="W820" s="1088"/>
      <c r="X820" s="1109"/>
      <c r="Y820" s="1112"/>
      <c r="Z820" s="1112"/>
      <c r="AA820" s="8"/>
      <c r="AB820" s="8"/>
    </row>
    <row r="821" spans="1:24" ht="14.25">
      <c r="A821" s="1393" t="s">
        <v>1385</v>
      </c>
      <c r="B821" s="1080" t="s">
        <v>51</v>
      </c>
      <c r="C821" s="1449"/>
      <c r="E821" s="1088"/>
      <c r="F821" s="1109"/>
      <c r="H821" s="1083" t="s">
        <v>52</v>
      </c>
      <c r="I821" s="1471"/>
      <c r="J821" s="1827"/>
      <c r="K821" s="1096" t="s">
        <v>65</v>
      </c>
      <c r="L821" s="1449"/>
      <c r="N821" s="1080" t="s">
        <v>47</v>
      </c>
      <c r="O821" s="1449"/>
      <c r="Q821" s="1083" t="s">
        <v>52</v>
      </c>
      <c r="R821" s="1449"/>
      <c r="T821" s="1107" t="s">
        <v>52</v>
      </c>
      <c r="U821" s="1449"/>
      <c r="W821" s="1083" t="s">
        <v>67</v>
      </c>
      <c r="X821" s="1449"/>
    </row>
    <row r="822" spans="1:24" ht="14.25">
      <c r="A822" s="1393" t="s">
        <v>1388</v>
      </c>
      <c r="B822" s="1083" t="s">
        <v>52</v>
      </c>
      <c r="C822" s="1449"/>
      <c r="E822" s="1083" t="s">
        <v>52</v>
      </c>
      <c r="F822" s="1449"/>
      <c r="H822" s="1083" t="s">
        <v>53</v>
      </c>
      <c r="I822" s="1471"/>
      <c r="J822" s="1827"/>
      <c r="K822" s="1097" t="s">
        <v>52</v>
      </c>
      <c r="L822" s="1449"/>
      <c r="N822" s="1083" t="s">
        <v>52</v>
      </c>
      <c r="O822" s="1449"/>
      <c r="Q822" s="1083" t="s">
        <v>53</v>
      </c>
      <c r="R822" s="1449"/>
      <c r="T822" s="1088"/>
      <c r="U822" s="1109"/>
      <c r="W822" s="1088"/>
      <c r="X822" s="1109"/>
    </row>
    <row r="823" spans="1:24" ht="14.25">
      <c r="A823" s="1393" t="s">
        <v>1389</v>
      </c>
      <c r="B823" s="1083" t="s">
        <v>53</v>
      </c>
      <c r="C823" s="1449"/>
      <c r="E823" s="1083" t="s">
        <v>53</v>
      </c>
      <c r="F823" s="1449"/>
      <c r="H823" s="1084" t="s">
        <v>1377</v>
      </c>
      <c r="I823" s="1471"/>
      <c r="J823" s="1827"/>
      <c r="K823" s="1098" t="s">
        <v>1376</v>
      </c>
      <c r="L823" s="1449"/>
      <c r="N823" s="1083" t="s">
        <v>53</v>
      </c>
      <c r="O823" s="1449"/>
      <c r="Q823" s="1084" t="s">
        <v>1376</v>
      </c>
      <c r="R823" s="1449"/>
      <c r="T823" s="1088"/>
      <c r="U823" s="1109"/>
      <c r="W823" s="1088"/>
      <c r="X823" s="1109"/>
    </row>
    <row r="824" spans="1:26" s="6" customFormat="1" ht="14.25">
      <c r="A824" s="1393"/>
      <c r="B824" s="1084" t="s">
        <v>1376</v>
      </c>
      <c r="C824" s="1449"/>
      <c r="D824" s="1116"/>
      <c r="E824" s="1084" t="s">
        <v>1345</v>
      </c>
      <c r="F824" s="1449"/>
      <c r="G824" s="1116"/>
      <c r="H824" s="1090" t="s">
        <v>55</v>
      </c>
      <c r="I824" s="1471"/>
      <c r="J824" s="1826"/>
      <c r="K824" s="1099" t="s">
        <v>55</v>
      </c>
      <c r="L824" s="1449"/>
      <c r="M824" s="1116"/>
      <c r="N824" s="1084" t="s">
        <v>1376</v>
      </c>
      <c r="O824" s="1449"/>
      <c r="P824" s="1116"/>
      <c r="Q824" s="1090" t="s">
        <v>55</v>
      </c>
      <c r="R824" s="1449"/>
      <c r="S824" s="1116"/>
      <c r="T824" s="1088"/>
      <c r="U824" s="1109"/>
      <c r="V824" s="1116"/>
      <c r="W824" s="1090" t="s">
        <v>55</v>
      </c>
      <c r="X824" s="1449"/>
      <c r="Y824" s="1116"/>
      <c r="Z824" s="1116"/>
    </row>
    <row r="825" spans="1:24" ht="14.25">
      <c r="A825" s="1393"/>
      <c r="B825" s="1085" t="s">
        <v>55</v>
      </c>
      <c r="C825" s="1449"/>
      <c r="E825" s="1088"/>
      <c r="F825" s="1109"/>
      <c r="H825" s="1091" t="s">
        <v>1379</v>
      </c>
      <c r="I825" s="1471"/>
      <c r="J825" s="1827"/>
      <c r="K825" s="1099" t="s">
        <v>73</v>
      </c>
      <c r="L825" s="1449"/>
      <c r="N825" s="1090" t="s">
        <v>55</v>
      </c>
      <c r="O825" s="1449"/>
      <c r="Q825" s="1091" t="s">
        <v>1379</v>
      </c>
      <c r="R825" s="1449"/>
      <c r="T825" s="1088"/>
      <c r="U825" s="1109"/>
      <c r="W825" s="1088"/>
      <c r="X825" s="1109"/>
    </row>
    <row r="826" spans="1:26" s="6" customFormat="1" ht="14.25">
      <c r="A826" s="1393"/>
      <c r="B826" s="1091" t="s">
        <v>1393</v>
      </c>
      <c r="C826" s="1449"/>
      <c r="D826" s="1116"/>
      <c r="E826" s="1088"/>
      <c r="F826" s="1109"/>
      <c r="G826" s="1116"/>
      <c r="H826" s="1091" t="s">
        <v>1393</v>
      </c>
      <c r="I826" s="1471"/>
      <c r="J826" s="1826"/>
      <c r="K826" s="1091" t="s">
        <v>1393</v>
      </c>
      <c r="L826" s="1449"/>
      <c r="M826" s="1116"/>
      <c r="N826" s="1091" t="s">
        <v>1393</v>
      </c>
      <c r="O826" s="1449"/>
      <c r="P826" s="1116"/>
      <c r="Q826" s="1091" t="s">
        <v>1393</v>
      </c>
      <c r="R826" s="1449"/>
      <c r="S826" s="1116"/>
      <c r="T826" s="1088"/>
      <c r="U826" s="1109"/>
      <c r="V826" s="1116"/>
      <c r="W826" s="1088"/>
      <c r="X826" s="1109"/>
      <c r="Y826" s="1116"/>
      <c r="Z826" s="1116"/>
    </row>
    <row r="827" spans="1:24" ht="15">
      <c r="A827" s="1938" t="s">
        <v>68</v>
      </c>
      <c r="B827" s="1119">
        <f>Germany!AH30+Germany!AI30</f>
        <v>0</v>
      </c>
      <c r="C827" s="1450"/>
      <c r="E827" s="1119">
        <f>Italy!Y30+Italy!Z30</f>
        <v>0</v>
      </c>
      <c r="F827" s="1450"/>
      <c r="H827" s="1119">
        <f>Japan!AT36+Japan!AU36</f>
        <v>0</v>
      </c>
      <c r="I827" s="1472"/>
      <c r="J827" s="1827"/>
      <c r="K827" s="1120" t="s">
        <v>68</v>
      </c>
      <c r="L827" s="1449"/>
      <c r="N827" s="1119">
        <f>Britain!AK36+Britain!AL36</f>
        <v>0</v>
      </c>
      <c r="O827" s="1450"/>
      <c r="Q827" s="1119">
        <f>USANavy!W30+USANavy!X30+USANavy!AK30+USANavy!AL30</f>
        <v>0</v>
      </c>
      <c r="R827" s="1450"/>
      <c r="T827" s="1122" t="s">
        <v>68</v>
      </c>
      <c r="U827" s="1449"/>
      <c r="W827" s="1121"/>
      <c r="X827" s="1109"/>
    </row>
    <row r="828" spans="1:24" ht="20.25">
      <c r="A828" s="1933" t="s">
        <v>1369</v>
      </c>
      <c r="B828" s="1934">
        <f>C814*3+C815*2+C816*1+C817*3+C818*10+C819*8+C821*4+C822*3+C823+C824*3+C825*2+C820*6+C826*5+B827*3</f>
        <v>0</v>
      </c>
      <c r="C828" s="1451"/>
      <c r="E828" s="1934">
        <f>F814*3+F815*2+F816*1+F817*3+F819*4+F822*3+F823+F824*3+E827*3</f>
        <v>0</v>
      </c>
      <c r="F828" s="1450"/>
      <c r="H828" s="1934">
        <f>I814*3+I815*2+I816+I817*3+I818*6+I819*4+I820*2+I821*3+I822+I823*3+I824*2+I825*10+I826*5+H827*3</f>
        <v>0</v>
      </c>
      <c r="I828" s="1472"/>
      <c r="J828" s="1886"/>
      <c r="K828" s="1934">
        <f>L814*3+L815*2+L816+L818*3+L819*10+L820*8+L821*6+L822*3+L817+L823*3+L824*2+L826*5+L827*3</f>
        <v>0</v>
      </c>
      <c r="L828" s="1450"/>
      <c r="N828" s="1934">
        <f>O816*3+O817*2+O818*1+O819*3+O820*8+O821*4+O822*3+O823+O824*3+O825*2+O826*5+N827*3-R819*3-R818</f>
        <v>0</v>
      </c>
      <c r="O828" s="1450"/>
      <c r="Q828" s="1934">
        <f>R814*3+R815*2+R816+R817*3+R818+R819*3+R820*10+R821*3+R822+R823*3+R824*2+R825*10+R826*5+Q827*3</f>
        <v>0</v>
      </c>
      <c r="R828" s="1450"/>
      <c r="T828" s="1932">
        <f>U814*2+U815+U816+U820*6+U821*3+U827*3</f>
        <v>0</v>
      </c>
      <c r="U828" s="1450"/>
      <c r="W828" s="1934">
        <f>X814*2+X815+X816+X821*3+X824*2</f>
        <v>0</v>
      </c>
      <c r="X828" s="1450"/>
    </row>
    <row r="829" spans="1:24" ht="12.75">
      <c r="A829" s="1391"/>
      <c r="B829" s="1857">
        <f>IF(B828&gt;B813,"UCL Error","")</f>
      </c>
      <c r="C829" s="1447"/>
      <c r="E829" s="1857">
        <f>IF(E828&gt;E813,"UCL Error","")</f>
      </c>
      <c r="F829" s="1447"/>
      <c r="H829" s="1857">
        <f>IF(H828&gt;H813,"UCL Error","")</f>
      </c>
      <c r="I829" s="1447"/>
      <c r="J829" s="1827"/>
      <c r="K829" s="1857">
        <f>IF(K828&gt;K813,"UCL Error","")</f>
      </c>
      <c r="L829" s="1447"/>
      <c r="N829" s="1857">
        <f>IF(N828&gt;N813,"UCL Error","")</f>
      </c>
      <c r="O829" s="1447"/>
      <c r="Q829" s="1857">
        <f>IF(Q828&gt;Q813,"UCL Error","")</f>
      </c>
      <c r="R829" s="1447"/>
      <c r="T829" s="1857">
        <f>IF(T828&gt;T813,"UCL Error","")</f>
      </c>
      <c r="U829" s="1447"/>
      <c r="W829" s="1857">
        <f>IF(W828&gt;W813,"UCL Error","")</f>
      </c>
      <c r="X829" s="1447"/>
    </row>
    <row r="830" spans="1:24" ht="15.75">
      <c r="A830" s="1394" t="s">
        <v>1390</v>
      </c>
      <c r="B830" s="1414">
        <f>B828+C809+C810+C808+C811</f>
        <v>0</v>
      </c>
      <c r="C830" s="1447"/>
      <c r="E830" s="1414">
        <f>E828+F809+F810+F808+F811</f>
        <v>0</v>
      </c>
      <c r="F830" s="1447"/>
      <c r="H830" s="1414">
        <f>H828+I809+I810+I808+I811</f>
        <v>0</v>
      </c>
      <c r="I830" s="1447"/>
      <c r="J830" s="1828"/>
      <c r="K830" s="1414">
        <f>K828+L809+L810+L808+L811</f>
        <v>0</v>
      </c>
      <c r="L830" s="1447"/>
      <c r="N830" s="1414">
        <f>N828+O809+O810+O808+O811</f>
        <v>0</v>
      </c>
      <c r="O830" s="1447"/>
      <c r="Q830" s="1414">
        <f>Q828+R809+R810+R808+R811</f>
        <v>0</v>
      </c>
      <c r="R830" s="1447"/>
      <c r="T830" s="1414">
        <f>T828+U809+U810+U808+U811</f>
        <v>0</v>
      </c>
      <c r="U830" s="1447"/>
      <c r="W830" s="1414">
        <f>W828+X809+X810+X808+X811</f>
        <v>0</v>
      </c>
      <c r="X830" s="1447"/>
    </row>
    <row r="831" spans="1:24" ht="13.5" thickBot="1">
      <c r="A831" s="1395" t="s">
        <v>35</v>
      </c>
      <c r="B831" s="1395" t="s">
        <v>55</v>
      </c>
      <c r="C831" s="1445"/>
      <c r="E831" s="1395" t="s">
        <v>55</v>
      </c>
      <c r="F831" s="1445"/>
      <c r="H831" s="1395" t="s">
        <v>55</v>
      </c>
      <c r="I831" s="1468"/>
      <c r="J831" s="1827"/>
      <c r="K831" s="1395" t="s">
        <v>55</v>
      </c>
      <c r="L831" s="1445"/>
      <c r="N831" s="1395" t="s">
        <v>55</v>
      </c>
      <c r="O831" s="1445"/>
      <c r="Q831" s="1395" t="s">
        <v>55</v>
      </c>
      <c r="R831" s="1445"/>
      <c r="T831" s="1881"/>
      <c r="U831" s="1882"/>
      <c r="W831" s="1878"/>
      <c r="X831" s="1879"/>
    </row>
    <row r="832" spans="1:24" ht="19.5" thickBot="1" thickTop="1">
      <c r="A832" s="1398" t="s">
        <v>1461</v>
      </c>
      <c r="B832" s="1408">
        <f>B803+C805+C806-B830-C831-C807</f>
        <v>45</v>
      </c>
      <c r="C832" s="1441"/>
      <c r="D832" s="1128"/>
      <c r="E832" s="1417">
        <f>E803+F805+F806-E830-F831-F807</f>
        <v>45</v>
      </c>
      <c r="F832" s="1461"/>
      <c r="G832" s="1128"/>
      <c r="H832" s="1419">
        <f>H803+I805+I806-H830-I831-I807</f>
        <v>45</v>
      </c>
      <c r="I832" s="1465"/>
      <c r="J832" s="1824"/>
      <c r="K832" s="1422">
        <f>K803+L805+L806-K830-L831-L807</f>
        <v>45</v>
      </c>
      <c r="L832" s="1477"/>
      <c r="M832" s="1128"/>
      <c r="N832" s="1902">
        <f>N803+O805+O806-O807-O812-O814-O815-N830-O831</f>
        <v>45</v>
      </c>
      <c r="O832" s="1483"/>
      <c r="P832" s="1128"/>
      <c r="Q832" s="1433">
        <f>Q803+R805+R806-Q830-R831-R807</f>
        <v>45</v>
      </c>
      <c r="R832" s="1487"/>
      <c r="S832" s="1127"/>
      <c r="T832" s="1438">
        <f>T803+U805+U806-T830-U831-U807</f>
        <v>45</v>
      </c>
      <c r="U832" s="1492"/>
      <c r="V832" s="1129"/>
      <c r="W832" s="1435">
        <f>W803+X805+X806-W830-X831-X807</f>
        <v>45</v>
      </c>
      <c r="X832" s="1490"/>
    </row>
    <row r="833" spans="1:24" ht="30.75" thickBot="1">
      <c r="A833" s="1911" t="s">
        <v>1402</v>
      </c>
      <c r="B833" s="1405"/>
      <c r="C833" s="1458"/>
      <c r="D833" s="1152"/>
      <c r="E833" s="1405"/>
      <c r="F833" s="1458"/>
      <c r="G833" s="1152"/>
      <c r="H833" s="1405"/>
      <c r="I833" s="1458"/>
      <c r="J833" s="1153"/>
      <c r="K833" s="1405"/>
      <c r="L833" s="1458"/>
      <c r="M833" s="1152"/>
      <c r="N833" s="1405"/>
      <c r="O833" s="1458"/>
      <c r="P833" s="1152"/>
      <c r="Q833" s="1405"/>
      <c r="R833" s="1458"/>
      <c r="S833" s="1152"/>
      <c r="T833" s="1405"/>
      <c r="U833" s="1458"/>
      <c r="V833" s="1152"/>
      <c r="W833" s="1405"/>
      <c r="X833" s="1458"/>
    </row>
    <row r="834" spans="1:24" ht="45.75" thickBot="1" thickTop="1">
      <c r="A834" s="1399"/>
      <c r="B834" s="1399"/>
      <c r="C834" s="1454"/>
      <c r="D834" s="1145"/>
      <c r="E834" s="1399"/>
      <c r="F834" s="1454"/>
      <c r="G834" s="1145"/>
      <c r="H834" s="1399"/>
      <c r="I834" s="1454"/>
      <c r="J834" s="1140"/>
      <c r="K834" s="1424" t="s">
        <v>1462</v>
      </c>
      <c r="L834" s="1454"/>
      <c r="M834" s="1145"/>
      <c r="N834" s="1399"/>
      <c r="O834" s="1454"/>
      <c r="P834" s="1145"/>
      <c r="Q834" s="1399"/>
      <c r="R834" s="1454"/>
      <c r="S834" s="1145"/>
      <c r="T834" s="1399"/>
      <c r="U834" s="1454"/>
      <c r="V834" s="1145"/>
      <c r="W834" s="1399"/>
      <c r="X834" s="1454"/>
    </row>
    <row r="835" spans="1:28" s="288" customFormat="1" ht="19.5" thickBot="1" thickTop="1">
      <c r="A835" s="1400" t="s">
        <v>1463</v>
      </c>
      <c r="B835" s="1408">
        <f>YSS!B28</f>
        <v>46</v>
      </c>
      <c r="C835" s="1441"/>
      <c r="D835" s="1128"/>
      <c r="E835" s="1417">
        <f>YSS!C28</f>
        <v>46</v>
      </c>
      <c r="F835" s="1461"/>
      <c r="G835" s="1128"/>
      <c r="H835" s="1419">
        <f>YSS!D28</f>
        <v>46</v>
      </c>
      <c r="I835" s="1465"/>
      <c r="J835" s="1824"/>
      <c r="K835" s="1422">
        <f>YSS!E28</f>
        <v>46</v>
      </c>
      <c r="L835" s="1477"/>
      <c r="M835" s="1128"/>
      <c r="N835" s="1429">
        <f>YSS!F28</f>
        <v>46</v>
      </c>
      <c r="O835" s="1483"/>
      <c r="P835" s="1128"/>
      <c r="Q835" s="1433">
        <f>YSS!G28</f>
        <v>46</v>
      </c>
      <c r="R835" s="1487"/>
      <c r="S835" s="1127"/>
      <c r="T835" s="1438">
        <f>YSS!H28</f>
        <v>46</v>
      </c>
      <c r="U835" s="1492"/>
      <c r="V835" s="1129"/>
      <c r="W835" s="1435">
        <f>YSS!I28</f>
        <v>46</v>
      </c>
      <c r="X835" s="1490"/>
      <c r="Y835" s="1111"/>
      <c r="Z835" s="1111"/>
      <c r="AA835" s="1071"/>
      <c r="AB835" s="1071"/>
    </row>
    <row r="836" spans="1:28" s="6" customFormat="1" ht="14.25">
      <c r="A836" s="1385" t="s">
        <v>1354</v>
      </c>
      <c r="B836" s="1133">
        <f>YSS!B29</f>
        <v>150</v>
      </c>
      <c r="C836" s="1442"/>
      <c r="D836" s="1132"/>
      <c r="E836" s="1086">
        <f>YSS!C29</f>
        <v>50</v>
      </c>
      <c r="F836" s="1462"/>
      <c r="G836" s="1112"/>
      <c r="H836" s="1123">
        <f>YSS!D29</f>
        <v>70</v>
      </c>
      <c r="I836" s="1466"/>
      <c r="J836" s="1825"/>
      <c r="K836" s="1210">
        <f>YSS!E29</f>
        <v>90</v>
      </c>
      <c r="L836" s="1462"/>
      <c r="M836" s="1112"/>
      <c r="N836" s="1125">
        <f>YSS!F29</f>
        <v>120</v>
      </c>
      <c r="O836" s="1494"/>
      <c r="P836" s="1112"/>
      <c r="Q836" s="1126">
        <f>YSS!G29</f>
        <v>100</v>
      </c>
      <c r="R836" s="1462"/>
      <c r="S836" s="1112"/>
      <c r="T836" s="1134">
        <f>YSS!H29</f>
        <v>60</v>
      </c>
      <c r="U836" s="1493"/>
      <c r="V836" s="1130"/>
      <c r="W836" s="1131">
        <f>YSS!I29</f>
        <v>20</v>
      </c>
      <c r="X836" s="1450"/>
      <c r="Y836" s="1132"/>
      <c r="Z836" s="1112"/>
      <c r="AA836" s="8"/>
      <c r="AB836" s="8"/>
    </row>
    <row r="837" spans="1:24" ht="12.75">
      <c r="A837" s="1386" t="s">
        <v>32</v>
      </c>
      <c r="B837" s="1409" t="s">
        <v>1397</v>
      </c>
      <c r="C837" s="1443"/>
      <c r="D837" s="1132"/>
      <c r="E837" s="1409" t="s">
        <v>1397</v>
      </c>
      <c r="F837" s="1463"/>
      <c r="G837" s="1112"/>
      <c r="H837" s="1409" t="s">
        <v>1397</v>
      </c>
      <c r="I837" s="1467"/>
      <c r="J837" s="1825"/>
      <c r="K837" s="1409" t="s">
        <v>1397</v>
      </c>
      <c r="L837" s="1463"/>
      <c r="M837" s="1112"/>
      <c r="N837" s="1409" t="s">
        <v>1397</v>
      </c>
      <c r="O837" s="1463"/>
      <c r="P837" s="1112"/>
      <c r="Q837" s="1409" t="s">
        <v>1397</v>
      </c>
      <c r="R837" s="1463"/>
      <c r="S837" s="1112"/>
      <c r="T837" s="1409" t="s">
        <v>1397</v>
      </c>
      <c r="U837" s="1463"/>
      <c r="V837" s="1112"/>
      <c r="W837" s="1409" t="s">
        <v>1397</v>
      </c>
      <c r="X837" s="1463"/>
    </row>
    <row r="838" spans="1:24" ht="12.75">
      <c r="A838" s="1387" t="s">
        <v>33</v>
      </c>
      <c r="B838" s="1410" t="s">
        <v>1398</v>
      </c>
      <c r="C838" s="1444"/>
      <c r="D838" s="1112"/>
      <c r="E838" s="1410" t="s">
        <v>1398</v>
      </c>
      <c r="F838" s="1463"/>
      <c r="G838" s="1112"/>
      <c r="H838" s="1410" t="s">
        <v>1398</v>
      </c>
      <c r="I838" s="1467"/>
      <c r="J838" s="1825"/>
      <c r="K838" s="1410" t="s">
        <v>1398</v>
      </c>
      <c r="L838" s="1463"/>
      <c r="M838" s="1112"/>
      <c r="N838" s="1410" t="s">
        <v>1398</v>
      </c>
      <c r="O838" s="1463"/>
      <c r="P838" s="1112"/>
      <c r="Q838" s="1410" t="s">
        <v>1398</v>
      </c>
      <c r="R838" s="1463"/>
      <c r="S838" s="1112"/>
      <c r="T838" s="1410" t="s">
        <v>1398</v>
      </c>
      <c r="U838" s="1463"/>
      <c r="V838" s="1112"/>
      <c r="W838" s="1410" t="s">
        <v>1398</v>
      </c>
      <c r="X838" s="1463"/>
    </row>
    <row r="839" spans="1:24" ht="12.75">
      <c r="A839" s="1388" t="s">
        <v>37</v>
      </c>
      <c r="B839" s="1411" t="s">
        <v>37</v>
      </c>
      <c r="C839" s="1445"/>
      <c r="D839" s="1117"/>
      <c r="E839" s="1411" t="s">
        <v>37</v>
      </c>
      <c r="F839" s="1445"/>
      <c r="G839" s="1117"/>
      <c r="H839" s="1411" t="s">
        <v>37</v>
      </c>
      <c r="I839" s="1468"/>
      <c r="J839" s="1826"/>
      <c r="K839" s="1411" t="s">
        <v>37</v>
      </c>
      <c r="L839" s="1445"/>
      <c r="M839" s="1117"/>
      <c r="N839" s="1411" t="s">
        <v>1400</v>
      </c>
      <c r="O839" s="1445"/>
      <c r="P839" s="1117"/>
      <c r="Q839" s="1411" t="s">
        <v>37</v>
      </c>
      <c r="R839" s="1445"/>
      <c r="S839" s="1117"/>
      <c r="T839" s="1411" t="s">
        <v>37</v>
      </c>
      <c r="U839" s="1445"/>
      <c r="V839" s="1117"/>
      <c r="W839" s="1411" t="s">
        <v>37</v>
      </c>
      <c r="X839" s="1445"/>
    </row>
    <row r="840" spans="1:24" ht="12.75">
      <c r="A840" s="1389" t="s">
        <v>34</v>
      </c>
      <c r="B840" s="1412" t="s">
        <v>434</v>
      </c>
      <c r="C840" s="1445"/>
      <c r="D840" s="1112"/>
      <c r="E840" s="1412" t="s">
        <v>434</v>
      </c>
      <c r="F840" s="1445"/>
      <c r="G840" s="1112"/>
      <c r="H840" s="1412" t="s">
        <v>434</v>
      </c>
      <c r="I840" s="1468"/>
      <c r="J840" s="1825"/>
      <c r="K840" s="1412" t="s">
        <v>434</v>
      </c>
      <c r="L840" s="1445"/>
      <c r="M840" s="1112"/>
      <c r="N840" s="1412" t="s">
        <v>434</v>
      </c>
      <c r="O840" s="1445"/>
      <c r="P840" s="1112"/>
      <c r="Q840" s="1412" t="s">
        <v>434</v>
      </c>
      <c r="R840" s="1445"/>
      <c r="S840" s="1112"/>
      <c r="T840" s="1412" t="s">
        <v>434</v>
      </c>
      <c r="U840" s="1445"/>
      <c r="V840" s="1112"/>
      <c r="W840" s="1412" t="s">
        <v>434</v>
      </c>
      <c r="X840" s="1445"/>
    </row>
    <row r="841" spans="1:24" ht="12.75">
      <c r="A841" s="1390" t="s">
        <v>1370</v>
      </c>
      <c r="B841" s="1413" t="s">
        <v>200</v>
      </c>
      <c r="C841" s="1446"/>
      <c r="D841" s="1113"/>
      <c r="E841" s="1413" t="s">
        <v>200</v>
      </c>
      <c r="F841" s="1446"/>
      <c r="G841" s="1113"/>
      <c r="H841" s="1413" t="s">
        <v>200</v>
      </c>
      <c r="I841" s="1469"/>
      <c r="J841" s="1825"/>
      <c r="K841" s="1413" t="s">
        <v>200</v>
      </c>
      <c r="L841" s="1446"/>
      <c r="M841" s="1113"/>
      <c r="N841" s="1413" t="s">
        <v>200</v>
      </c>
      <c r="O841" s="1446"/>
      <c r="P841" s="1113"/>
      <c r="Q841" s="1413" t="s">
        <v>200</v>
      </c>
      <c r="R841" s="1446"/>
      <c r="S841" s="1113"/>
      <c r="T841" s="1413" t="s">
        <v>200</v>
      </c>
      <c r="U841" s="1446"/>
      <c r="V841" s="1113"/>
      <c r="W841" s="1413" t="s">
        <v>200</v>
      </c>
      <c r="X841" s="1446"/>
    </row>
    <row r="842" spans="1:24" ht="12.75">
      <c r="A842" s="1389" t="s">
        <v>1371</v>
      </c>
      <c r="B842" s="1412" t="s">
        <v>1399</v>
      </c>
      <c r="C842" s="1445"/>
      <c r="D842" s="1112"/>
      <c r="E842" s="1412" t="s">
        <v>1399</v>
      </c>
      <c r="F842" s="1445"/>
      <c r="G842" s="1112"/>
      <c r="H842" s="1412" t="s">
        <v>1399</v>
      </c>
      <c r="I842" s="1468"/>
      <c r="J842" s="1825"/>
      <c r="K842" s="1412" t="s">
        <v>1399</v>
      </c>
      <c r="L842" s="1445"/>
      <c r="M842" s="1112"/>
      <c r="N842" s="1412" t="s">
        <v>1399</v>
      </c>
      <c r="O842" s="1445"/>
      <c r="P842" s="1112"/>
      <c r="Q842" s="1412" t="s">
        <v>1399</v>
      </c>
      <c r="R842" s="1445"/>
      <c r="S842" s="1112"/>
      <c r="T842" s="1412" t="s">
        <v>1399</v>
      </c>
      <c r="U842" s="1445"/>
      <c r="V842" s="1112"/>
      <c r="W842" s="1412" t="s">
        <v>1399</v>
      </c>
      <c r="X842" s="1445"/>
    </row>
    <row r="843" spans="1:24" ht="12.75">
      <c r="A843" s="1390" t="s">
        <v>36</v>
      </c>
      <c r="B843" s="1390" t="s">
        <v>36</v>
      </c>
      <c r="C843" s="1445"/>
      <c r="E843" s="1390" t="s">
        <v>36</v>
      </c>
      <c r="F843" s="1445"/>
      <c r="H843" s="1390" t="s">
        <v>36</v>
      </c>
      <c r="I843" s="1468"/>
      <c r="J843" s="1827"/>
      <c r="K843" s="1390" t="s">
        <v>36</v>
      </c>
      <c r="L843" s="1445"/>
      <c r="N843" s="1390" t="s">
        <v>36</v>
      </c>
      <c r="O843" s="1445"/>
      <c r="Q843" s="1390" t="s">
        <v>36</v>
      </c>
      <c r="R843" s="1445"/>
      <c r="T843" s="1390" t="s">
        <v>36</v>
      </c>
      <c r="U843" s="1445"/>
      <c r="W843" s="1390" t="s">
        <v>36</v>
      </c>
      <c r="X843" s="1445"/>
    </row>
    <row r="844" spans="1:24" s="1115" customFormat="1" ht="13.5" thickBot="1">
      <c r="A844" s="1896" t="s">
        <v>1522</v>
      </c>
      <c r="B844" s="1896" t="s">
        <v>1522</v>
      </c>
      <c r="C844" s="1903"/>
      <c r="E844" s="1896" t="s">
        <v>1522</v>
      </c>
      <c r="F844" s="1903"/>
      <c r="H844" s="1896" t="s">
        <v>1522</v>
      </c>
      <c r="I844" s="1903"/>
      <c r="J844" s="1886"/>
      <c r="K844" s="1896" t="s">
        <v>1522</v>
      </c>
      <c r="L844" s="1903"/>
      <c r="N844" s="1896" t="s">
        <v>1522</v>
      </c>
      <c r="O844" s="1903"/>
      <c r="Q844" s="1391"/>
      <c r="R844" s="1447"/>
      <c r="T844" s="1391"/>
      <c r="U844" s="1447"/>
      <c r="W844" s="1391"/>
      <c r="X844" s="1447"/>
    </row>
    <row r="845" spans="1:28" s="1075" customFormat="1" ht="21.75" thickBot="1" thickTop="1">
      <c r="A845" s="1937" t="s">
        <v>1382</v>
      </c>
      <c r="B845" s="1925">
        <f>ROUNDDOWN((((B836+C837-IF(C843&gt;0,C843,0)-C839)/3)-C844)/IF(C845="yes",2,1),0)+IF(C843&lt;0,ROUNDDOWN(-C843/3,0),0)</f>
        <v>50</v>
      </c>
      <c r="C845" s="1898" t="s">
        <v>1525</v>
      </c>
      <c r="D845" s="1128"/>
      <c r="E845" s="1926">
        <f>ROUNDDOWN((((E836+F837-IF(F843&gt;0,F843,0)-F839)/3)-F844)/IF(F845="yes",2,1),0)+IF(F843&lt;0,ROUNDDOWN(-F843/3,0),0)</f>
        <v>16</v>
      </c>
      <c r="F845" s="1898" t="s">
        <v>1525</v>
      </c>
      <c r="G845" s="1128"/>
      <c r="H845" s="1925">
        <f>ROUNDDOWN((((H836+I837-IF(I843&gt;0,I843,0)-I839)/3)-I844)/IF(I845="yes",2,1),0)+IF(I843&lt;0,ROUNDDOWN(-I843/3,0),0)</f>
        <v>23</v>
      </c>
      <c r="I845" s="1898" t="s">
        <v>1525</v>
      </c>
      <c r="J845" s="1824"/>
      <c r="K845" s="1927">
        <f>ROUNDDOWN((((K836+L837-IF(L843&gt;0,L843,0)-L839)/3)-L844)/IF(L845="yes",2,1),0)+IF(L843&lt;0,ROUNDDOWN(-L843/3,0),0)</f>
        <v>30</v>
      </c>
      <c r="L845" s="1898" t="s">
        <v>1525</v>
      </c>
      <c r="M845" s="1128"/>
      <c r="N845" s="1928">
        <f>ROUNDDOWN((((N836+O837-IF(O843&gt;0,O843,0)-O839-40-O836)/3)-O844)/IF(O845="yes",2,1)+(40+O836)/3-O846/3-(O847/3)+IF(O843&lt;0,(-O843/3),0),0)</f>
        <v>40</v>
      </c>
      <c r="O845" s="1898" t="s">
        <v>1525</v>
      </c>
      <c r="P845" s="1128"/>
      <c r="Q845" s="1929">
        <f>ROUNDDOWN((Q836+R837-R843-R839)/3,0)/IF(R845="yes",2,1)</f>
        <v>33</v>
      </c>
      <c r="R845" s="1898" t="s">
        <v>1525</v>
      </c>
      <c r="S845" s="1127"/>
      <c r="T845" s="1930">
        <f>ROUNDDOWN((T836+U837-U843-U839)/3,0)/IF(U845="yes",2,1)</f>
        <v>20</v>
      </c>
      <c r="U845" s="1898" t="s">
        <v>1525</v>
      </c>
      <c r="V845" s="1129"/>
      <c r="W845" s="1931">
        <f>ROUNDDOWN((W836+X837-X843-X839)/3,0)</f>
        <v>6</v>
      </c>
      <c r="X845" s="1856"/>
      <c r="Y845" s="1114"/>
      <c r="Z845" s="1114"/>
      <c r="AA845" s="1076"/>
      <c r="AB845" s="1076"/>
    </row>
    <row r="846" spans="1:28" s="288" customFormat="1" ht="15" thickBot="1">
      <c r="A846" s="1392"/>
      <c r="B846" s="1077" t="s">
        <v>40</v>
      </c>
      <c r="C846" s="1448"/>
      <c r="D846" s="1111"/>
      <c r="E846" s="1077" t="s">
        <v>40</v>
      </c>
      <c r="F846" s="1448"/>
      <c r="G846" s="1111"/>
      <c r="H846" s="1089" t="s">
        <v>889</v>
      </c>
      <c r="I846" s="1470"/>
      <c r="J846" s="1825"/>
      <c r="K846" s="1092" t="s">
        <v>60</v>
      </c>
      <c r="L846" s="1448"/>
      <c r="M846" s="1895"/>
      <c r="N846" s="1430" t="s">
        <v>1523</v>
      </c>
      <c r="O846" s="1897"/>
      <c r="P846" s="1894"/>
      <c r="Q846" s="1077" t="s">
        <v>59</v>
      </c>
      <c r="R846" s="1448"/>
      <c r="S846" s="1111"/>
      <c r="T846" s="1104" t="s">
        <v>41</v>
      </c>
      <c r="U846" s="1448"/>
      <c r="V846" s="1111"/>
      <c r="W846" s="1089" t="s">
        <v>62</v>
      </c>
      <c r="X846" s="1448"/>
      <c r="Y846" s="1111"/>
      <c r="Z846" s="1111"/>
      <c r="AA846" s="1071"/>
      <c r="AB846" s="1071"/>
    </row>
    <row r="847" spans="1:28" s="6" customFormat="1" ht="15" thickBot="1">
      <c r="A847" s="1393"/>
      <c r="B847" s="1078" t="s">
        <v>1342</v>
      </c>
      <c r="C847" s="1449"/>
      <c r="D847" s="1112"/>
      <c r="E847" s="1087" t="s">
        <v>41</v>
      </c>
      <c r="F847" s="1449"/>
      <c r="G847" s="1112"/>
      <c r="H847" s="1078" t="s">
        <v>62</v>
      </c>
      <c r="I847" s="1471"/>
      <c r="J847" s="1825"/>
      <c r="K847" s="1093" t="s">
        <v>61</v>
      </c>
      <c r="L847" s="1449"/>
      <c r="M847" s="1130"/>
      <c r="N847" s="1914" t="s">
        <v>1524</v>
      </c>
      <c r="O847" s="1897"/>
      <c r="P847" s="1132"/>
      <c r="Q847" s="1087" t="s">
        <v>62</v>
      </c>
      <c r="R847" s="1449"/>
      <c r="S847" s="1112"/>
      <c r="T847" s="1105" t="s">
        <v>42</v>
      </c>
      <c r="U847" s="1449"/>
      <c r="V847" s="1112"/>
      <c r="W847" s="1078" t="s">
        <v>891</v>
      </c>
      <c r="X847" s="1449"/>
      <c r="Y847" s="1112"/>
      <c r="Z847" s="1112"/>
      <c r="AA847" s="8"/>
      <c r="AB847" s="8"/>
    </row>
    <row r="848" spans="1:28" s="6" customFormat="1" ht="14.25">
      <c r="A848" s="1393" t="s">
        <v>1383</v>
      </c>
      <c r="B848" s="1078" t="s">
        <v>1374</v>
      </c>
      <c r="C848" s="1449"/>
      <c r="D848" s="1112"/>
      <c r="E848" s="1078" t="s">
        <v>1374</v>
      </c>
      <c r="F848" s="1449"/>
      <c r="G848" s="1112"/>
      <c r="H848" s="1078" t="s">
        <v>891</v>
      </c>
      <c r="I848" s="1471"/>
      <c r="J848" s="1825"/>
      <c r="K848" s="1093" t="s">
        <v>64</v>
      </c>
      <c r="L848" s="1449"/>
      <c r="M848" s="1112"/>
      <c r="N848" s="1077" t="s">
        <v>59</v>
      </c>
      <c r="O848" s="1448"/>
      <c r="P848" s="1112"/>
      <c r="Q848" s="1087" t="s">
        <v>63</v>
      </c>
      <c r="R848" s="1449"/>
      <c r="S848" s="1112"/>
      <c r="T848" s="1105" t="s">
        <v>43</v>
      </c>
      <c r="U848" s="1449"/>
      <c r="V848" s="1112"/>
      <c r="W848" s="1078" t="s">
        <v>1378</v>
      </c>
      <c r="X848" s="1449"/>
      <c r="Y848" s="1112"/>
      <c r="Z848" s="1112"/>
      <c r="AA848" s="8"/>
      <c r="AB848" s="8"/>
    </row>
    <row r="849" spans="1:28" s="6" customFormat="1" ht="14.25">
      <c r="A849" s="1393" t="s">
        <v>1384</v>
      </c>
      <c r="B849" s="1079" t="s">
        <v>1375</v>
      </c>
      <c r="C849" s="1449"/>
      <c r="D849" s="1112"/>
      <c r="E849" s="1079" t="s">
        <v>1375</v>
      </c>
      <c r="F849" s="1449"/>
      <c r="G849" s="1112"/>
      <c r="H849" s="1079" t="s">
        <v>1375</v>
      </c>
      <c r="I849" s="1471"/>
      <c r="J849" s="1825"/>
      <c r="K849" s="1094" t="s">
        <v>1380</v>
      </c>
      <c r="L849" s="1449"/>
      <c r="M849" s="1112"/>
      <c r="N849" s="1087" t="s">
        <v>61</v>
      </c>
      <c r="O849" s="1449"/>
      <c r="P849" s="1112"/>
      <c r="Q849" s="1100" t="s">
        <v>1375</v>
      </c>
      <c r="R849" s="1449"/>
      <c r="S849" s="1112"/>
      <c r="T849" s="1088"/>
      <c r="U849" s="1109"/>
      <c r="V849" s="1112"/>
      <c r="W849" s="1088"/>
      <c r="X849" s="1109"/>
      <c r="Y849" s="1112"/>
      <c r="Z849" s="1112"/>
      <c r="AA849" s="8"/>
      <c r="AB849" s="8"/>
    </row>
    <row r="850" spans="1:28" s="6" customFormat="1" ht="14.25">
      <c r="A850" s="1393" t="s">
        <v>1385</v>
      </c>
      <c r="B850" s="1080" t="s">
        <v>44</v>
      </c>
      <c r="C850" s="1449"/>
      <c r="D850" s="1112"/>
      <c r="E850" s="1088"/>
      <c r="F850" s="1109"/>
      <c r="G850" s="1112"/>
      <c r="H850" s="1080" t="s">
        <v>50</v>
      </c>
      <c r="I850" s="1471"/>
      <c r="J850" s="1825"/>
      <c r="K850" s="1095" t="s">
        <v>1375</v>
      </c>
      <c r="L850" s="1449"/>
      <c r="M850" s="1112"/>
      <c r="N850" s="1087" t="s">
        <v>63</v>
      </c>
      <c r="O850" s="1449"/>
      <c r="P850" s="1112"/>
      <c r="Q850" s="1101" t="s">
        <v>1381</v>
      </c>
      <c r="R850" s="1488"/>
      <c r="S850" s="1112"/>
      <c r="T850" s="1088"/>
      <c r="U850" s="1109"/>
      <c r="V850" s="1112"/>
      <c r="W850" s="1088"/>
      <c r="X850" s="1109"/>
      <c r="Y850" s="1112"/>
      <c r="Z850" s="1112"/>
      <c r="AA850" s="8"/>
      <c r="AB850" s="8"/>
    </row>
    <row r="851" spans="1:28" s="6" customFormat="1" ht="14.25">
      <c r="A851" s="1393" t="s">
        <v>1386</v>
      </c>
      <c r="B851" s="1081" t="s">
        <v>46</v>
      </c>
      <c r="C851" s="1449"/>
      <c r="D851" s="1112"/>
      <c r="E851" s="1080" t="s">
        <v>47</v>
      </c>
      <c r="F851" s="1449"/>
      <c r="G851" s="1112"/>
      <c r="H851" s="1080" t="s">
        <v>48</v>
      </c>
      <c r="I851" s="1471"/>
      <c r="J851" s="1825"/>
      <c r="K851" s="1096" t="s">
        <v>69</v>
      </c>
      <c r="L851" s="1449"/>
      <c r="M851" s="1112"/>
      <c r="N851" s="1079" t="s">
        <v>1375</v>
      </c>
      <c r="O851" s="1449"/>
      <c r="P851" s="1112"/>
      <c r="Q851" s="1102" t="s">
        <v>1392</v>
      </c>
      <c r="R851" s="1488"/>
      <c r="S851" s="1112"/>
      <c r="T851" s="1088"/>
      <c r="U851" s="1109"/>
      <c r="V851" s="1112"/>
      <c r="W851" s="1088"/>
      <c r="X851" s="1109"/>
      <c r="Y851" s="1112"/>
      <c r="Z851" s="1112"/>
      <c r="AA851" s="8"/>
      <c r="AB851" s="8"/>
    </row>
    <row r="852" spans="1:28" s="6" customFormat="1" ht="14.25">
      <c r="A852" s="1393" t="s">
        <v>1387</v>
      </c>
      <c r="B852" s="1082" t="s">
        <v>49</v>
      </c>
      <c r="C852" s="1449"/>
      <c r="D852" s="1112"/>
      <c r="E852" s="1088"/>
      <c r="F852" s="1109"/>
      <c r="G852" s="1112"/>
      <c r="H852" s="1080" t="s">
        <v>45</v>
      </c>
      <c r="I852" s="1471"/>
      <c r="J852" s="1825"/>
      <c r="K852" s="1096" t="s">
        <v>66</v>
      </c>
      <c r="L852" s="1449"/>
      <c r="M852" s="1112"/>
      <c r="N852" s="1080" t="s">
        <v>66</v>
      </c>
      <c r="O852" s="1449"/>
      <c r="P852" s="1112"/>
      <c r="Q852" s="1103" t="s">
        <v>44</v>
      </c>
      <c r="R852" s="1449"/>
      <c r="S852" s="1112"/>
      <c r="T852" s="1106" t="s">
        <v>65</v>
      </c>
      <c r="U852" s="1449"/>
      <c r="V852" s="1112"/>
      <c r="W852" s="1088"/>
      <c r="X852" s="1109"/>
      <c r="Y852" s="1112"/>
      <c r="Z852" s="1112"/>
      <c r="AA852" s="8"/>
      <c r="AB852" s="8"/>
    </row>
    <row r="853" spans="1:24" ht="14.25">
      <c r="A853" s="1393" t="s">
        <v>1385</v>
      </c>
      <c r="B853" s="1080" t="s">
        <v>51</v>
      </c>
      <c r="C853" s="1449"/>
      <c r="E853" s="1088"/>
      <c r="F853" s="1109"/>
      <c r="H853" s="1083" t="s">
        <v>52</v>
      </c>
      <c r="I853" s="1471"/>
      <c r="J853" s="1827"/>
      <c r="K853" s="1096" t="s">
        <v>65</v>
      </c>
      <c r="L853" s="1449"/>
      <c r="N853" s="1080" t="s">
        <v>47</v>
      </c>
      <c r="O853" s="1449"/>
      <c r="Q853" s="1083" t="s">
        <v>52</v>
      </c>
      <c r="R853" s="1449"/>
      <c r="T853" s="1107" t="s">
        <v>52</v>
      </c>
      <c r="U853" s="1449"/>
      <c r="W853" s="1083" t="s">
        <v>67</v>
      </c>
      <c r="X853" s="1449"/>
    </row>
    <row r="854" spans="1:24" ht="14.25">
      <c r="A854" s="1393" t="s">
        <v>1388</v>
      </c>
      <c r="B854" s="1083" t="s">
        <v>52</v>
      </c>
      <c r="C854" s="1449"/>
      <c r="E854" s="1083" t="s">
        <v>52</v>
      </c>
      <c r="F854" s="1449"/>
      <c r="H854" s="1083" t="s">
        <v>53</v>
      </c>
      <c r="I854" s="1471"/>
      <c r="J854" s="1827"/>
      <c r="K854" s="1097" t="s">
        <v>52</v>
      </c>
      <c r="L854" s="1449"/>
      <c r="N854" s="1083" t="s">
        <v>52</v>
      </c>
      <c r="O854" s="1449"/>
      <c r="Q854" s="1083" t="s">
        <v>53</v>
      </c>
      <c r="R854" s="1449"/>
      <c r="T854" s="1088"/>
      <c r="U854" s="1109"/>
      <c r="W854" s="1088"/>
      <c r="X854" s="1109"/>
    </row>
    <row r="855" spans="1:24" ht="14.25">
      <c r="A855" s="1393" t="s">
        <v>1389</v>
      </c>
      <c r="B855" s="1083" t="s">
        <v>53</v>
      </c>
      <c r="C855" s="1449"/>
      <c r="E855" s="1083" t="s">
        <v>53</v>
      </c>
      <c r="F855" s="1449"/>
      <c r="H855" s="1084" t="s">
        <v>1377</v>
      </c>
      <c r="I855" s="1471"/>
      <c r="J855" s="1827"/>
      <c r="K855" s="1098" t="s">
        <v>1376</v>
      </c>
      <c r="L855" s="1449"/>
      <c r="N855" s="1083" t="s">
        <v>53</v>
      </c>
      <c r="O855" s="1449"/>
      <c r="Q855" s="1084" t="s">
        <v>1376</v>
      </c>
      <c r="R855" s="1449"/>
      <c r="T855" s="1088"/>
      <c r="U855" s="1109"/>
      <c r="W855" s="1088"/>
      <c r="X855" s="1109"/>
    </row>
    <row r="856" spans="1:26" s="6" customFormat="1" ht="14.25">
      <c r="A856" s="1393"/>
      <c r="B856" s="1084" t="s">
        <v>1376</v>
      </c>
      <c r="C856" s="1449"/>
      <c r="D856" s="1116"/>
      <c r="E856" s="1084" t="s">
        <v>1345</v>
      </c>
      <c r="F856" s="1449"/>
      <c r="G856" s="1116"/>
      <c r="H856" s="1090" t="s">
        <v>55</v>
      </c>
      <c r="I856" s="1471"/>
      <c r="J856" s="1826"/>
      <c r="K856" s="1099" t="s">
        <v>55</v>
      </c>
      <c r="L856" s="1449"/>
      <c r="M856" s="1116"/>
      <c r="N856" s="1084" t="s">
        <v>1376</v>
      </c>
      <c r="O856" s="1449"/>
      <c r="P856" s="1116"/>
      <c r="Q856" s="1090" t="s">
        <v>55</v>
      </c>
      <c r="R856" s="1449"/>
      <c r="S856" s="1116"/>
      <c r="T856" s="1088"/>
      <c r="U856" s="1109"/>
      <c r="V856" s="1116"/>
      <c r="W856" s="1090" t="s">
        <v>55</v>
      </c>
      <c r="X856" s="1449"/>
      <c r="Y856" s="1116"/>
      <c r="Z856" s="1116"/>
    </row>
    <row r="857" spans="1:24" ht="14.25">
      <c r="A857" s="1393"/>
      <c r="B857" s="1085" t="s">
        <v>55</v>
      </c>
      <c r="C857" s="1449"/>
      <c r="E857" s="1088"/>
      <c r="F857" s="1109"/>
      <c r="H857" s="1091" t="s">
        <v>1379</v>
      </c>
      <c r="I857" s="1471"/>
      <c r="J857" s="1827"/>
      <c r="K857" s="1099" t="s">
        <v>73</v>
      </c>
      <c r="L857" s="1449"/>
      <c r="N857" s="1090" t="s">
        <v>55</v>
      </c>
      <c r="O857" s="1449"/>
      <c r="Q857" s="1091" t="s">
        <v>1379</v>
      </c>
      <c r="R857" s="1449"/>
      <c r="T857" s="1088"/>
      <c r="U857" s="1109"/>
      <c r="W857" s="1088"/>
      <c r="X857" s="1109"/>
    </row>
    <row r="858" spans="1:26" s="6" customFormat="1" ht="14.25">
      <c r="A858" s="1393"/>
      <c r="B858" s="1091" t="s">
        <v>1393</v>
      </c>
      <c r="C858" s="1449"/>
      <c r="D858" s="1116"/>
      <c r="E858" s="1088"/>
      <c r="F858" s="1109"/>
      <c r="G858" s="1116"/>
      <c r="H858" s="1091" t="s">
        <v>1393</v>
      </c>
      <c r="I858" s="1471"/>
      <c r="J858" s="1826"/>
      <c r="K858" s="1091" t="s">
        <v>1393</v>
      </c>
      <c r="L858" s="1449"/>
      <c r="M858" s="1116"/>
      <c r="N858" s="1091" t="s">
        <v>1393</v>
      </c>
      <c r="O858" s="1449"/>
      <c r="P858" s="1116"/>
      <c r="Q858" s="1091" t="s">
        <v>1393</v>
      </c>
      <c r="R858" s="1449"/>
      <c r="S858" s="1116"/>
      <c r="T858" s="1088"/>
      <c r="U858" s="1109"/>
      <c r="V858" s="1116"/>
      <c r="W858" s="1088"/>
      <c r="X858" s="1109"/>
      <c r="Y858" s="1116"/>
      <c r="Z858" s="1116"/>
    </row>
    <row r="859" spans="1:26" s="1108" customFormat="1" ht="15">
      <c r="A859" s="1938" t="s">
        <v>68</v>
      </c>
      <c r="B859" s="1119">
        <f>Germany!AH31+Germany!AI31</f>
        <v>0</v>
      </c>
      <c r="C859" s="1450"/>
      <c r="D859" s="1135"/>
      <c r="E859" s="1119">
        <f>Italy!Y31+Italy!Z31</f>
        <v>0</v>
      </c>
      <c r="F859" s="1450"/>
      <c r="G859" s="1135"/>
      <c r="H859" s="1119">
        <f>Japan!AT38+Japan!AU38</f>
        <v>0</v>
      </c>
      <c r="I859" s="1472"/>
      <c r="J859" s="1827"/>
      <c r="K859" s="1120" t="s">
        <v>68</v>
      </c>
      <c r="L859" s="1449"/>
      <c r="M859" s="1135"/>
      <c r="N859" s="1119">
        <f>Britain!AK38+Britain!AL38</f>
        <v>0</v>
      </c>
      <c r="O859" s="1450"/>
      <c r="P859" s="1135"/>
      <c r="Q859" s="1119">
        <f>USANavy!W31+USANavy!X31+USANavy!AK31+USANavy!AL31</f>
        <v>0</v>
      </c>
      <c r="R859" s="1450"/>
      <c r="S859" s="1135"/>
      <c r="T859" s="1122" t="s">
        <v>68</v>
      </c>
      <c r="U859" s="1449"/>
      <c r="V859" s="1135"/>
      <c r="W859" s="1121"/>
      <c r="X859" s="1109"/>
      <c r="Y859" s="1135"/>
      <c r="Z859" s="1135"/>
    </row>
    <row r="860" spans="1:24" ht="20.25">
      <c r="A860" s="1933" t="s">
        <v>1369</v>
      </c>
      <c r="B860" s="1934">
        <f>C846*3+C847*2+C848*1+C849*3+C850*10+C851*8+C853*4+C854*3+C855+C856*3+C857*2+C852*6+C858*5+B859*3</f>
        <v>0</v>
      </c>
      <c r="C860" s="1451"/>
      <c r="E860" s="1934">
        <f>F846*3+F847*2+F848*1+F849*3+F851*4+F854*3+F855+F856*3+E859*3</f>
        <v>0</v>
      </c>
      <c r="F860" s="1450"/>
      <c r="H860" s="1934">
        <f>I846*3+I847*2+I848+I849*3+I850*6+I851*4+I852*2+I853*3+I854+I855*3+I856*2+I857*10+I858*5+H859*3</f>
        <v>0</v>
      </c>
      <c r="I860" s="1472"/>
      <c r="J860" s="1886"/>
      <c r="K860" s="1934">
        <f>L846*3+L847*2+L848+L850*3+L851*10+L852*8+L853*6+L854*3+L849+L855*3+L856*2+L858*5+L859*3</f>
        <v>0</v>
      </c>
      <c r="L860" s="1450"/>
      <c r="N860" s="1934">
        <f>O848*3+O849*2+O850*1+O851*3+O852*8+O853*4+O854*3+O855+O856*3+O857*2+O858*5+N859*3-R851*3-R850</f>
        <v>0</v>
      </c>
      <c r="O860" s="1450"/>
      <c r="Q860" s="1934">
        <f>R846*3+R847*2+R848+R849*3+R850+R851*3+R852*10+R853*3+R854+R855*3+R856*2+R857*10+R858*5+Q859*3</f>
        <v>0</v>
      </c>
      <c r="R860" s="1450"/>
      <c r="T860" s="1932">
        <f>U846*2+U847+U848+U852*6+U853*3+U859*3</f>
        <v>0</v>
      </c>
      <c r="U860" s="1450"/>
      <c r="W860" s="1934">
        <f>X846*2+X847+X848+X853*3+X856*2</f>
        <v>0</v>
      </c>
      <c r="X860" s="1450"/>
    </row>
    <row r="861" spans="1:24" s="1115" customFormat="1" ht="12.75">
      <c r="A861" s="1391"/>
      <c r="B861" s="1857">
        <f>IF(B860&gt;B845,"UCL Error","")</f>
      </c>
      <c r="C861" s="1447"/>
      <c r="E861" s="1857">
        <f>IF(E860&gt;E845,"UCL Error","")</f>
      </c>
      <c r="F861" s="1447"/>
      <c r="H861" s="1857">
        <f>IF(H860&gt;H845,"UCL Error","")</f>
      </c>
      <c r="I861" s="1447"/>
      <c r="J861" s="1827"/>
      <c r="K861" s="1857">
        <f>IF(K860&gt;K845,"UCL Error","")</f>
      </c>
      <c r="L861" s="1447"/>
      <c r="N861" s="1857">
        <f>IF(N860&gt;N845,"UCL Error","")</f>
      </c>
      <c r="O861" s="1447"/>
      <c r="Q861" s="1857">
        <f>IF(Q860&gt;Q845,"UCL Error","")</f>
      </c>
      <c r="R861" s="1447"/>
      <c r="T861" s="1857">
        <f>IF(T860&gt;T845,"UCL Error","")</f>
      </c>
      <c r="U861" s="1447"/>
      <c r="W861" s="1857">
        <f>IF(W860&gt;W845,"UCL Error","")</f>
      </c>
      <c r="X861" s="1447"/>
    </row>
    <row r="862" spans="1:24" ht="15.75">
      <c r="A862" s="1394" t="s">
        <v>1390</v>
      </c>
      <c r="B862" s="1414">
        <f>B860+C841+C842+C840+C843</f>
        <v>0</v>
      </c>
      <c r="C862" s="1447"/>
      <c r="E862" s="1414">
        <f>E860+F841+F842+F840+F843</f>
        <v>0</v>
      </c>
      <c r="F862" s="1447"/>
      <c r="H862" s="1414">
        <f>H860+I841+I842+I840+I843</f>
        <v>0</v>
      </c>
      <c r="I862" s="1447"/>
      <c r="J862" s="1828"/>
      <c r="K862" s="1414">
        <f>K860+L841+L842+L840+L843</f>
        <v>0</v>
      </c>
      <c r="L862" s="1447"/>
      <c r="N862" s="1414">
        <f>N860+O841+O842+O840+O843</f>
        <v>0</v>
      </c>
      <c r="O862" s="1447"/>
      <c r="Q862" s="1414">
        <f>Q860+R841+R842+R840+R843</f>
        <v>0</v>
      </c>
      <c r="R862" s="1447"/>
      <c r="T862" s="1414">
        <f>T860+U841+U842+U840+U843</f>
        <v>0</v>
      </c>
      <c r="U862" s="1447"/>
      <c r="W862" s="1414">
        <f>W860+X841+X842+X840+X843</f>
        <v>0</v>
      </c>
      <c r="X862" s="1447"/>
    </row>
    <row r="863" spans="1:24" ht="13.5" thickBot="1">
      <c r="A863" s="1395" t="s">
        <v>35</v>
      </c>
      <c r="B863" s="1395" t="s">
        <v>55</v>
      </c>
      <c r="C863" s="1445"/>
      <c r="E863" s="1395" t="s">
        <v>55</v>
      </c>
      <c r="F863" s="1445"/>
      <c r="H863" s="1395" t="s">
        <v>55</v>
      </c>
      <c r="I863" s="1468"/>
      <c r="J863" s="1827"/>
      <c r="K863" s="1395" t="s">
        <v>55</v>
      </c>
      <c r="L863" s="1445"/>
      <c r="N863" s="1395" t="s">
        <v>55</v>
      </c>
      <c r="O863" s="1445"/>
      <c r="Q863" s="1395" t="s">
        <v>55</v>
      </c>
      <c r="R863" s="1445"/>
      <c r="T863" s="1881"/>
      <c r="U863" s="1882"/>
      <c r="W863" s="1878"/>
      <c r="X863" s="1879"/>
    </row>
    <row r="864" spans="1:24" ht="19.5" thickBot="1" thickTop="1">
      <c r="A864" s="1400" t="s">
        <v>1464</v>
      </c>
      <c r="B864" s="1408">
        <f>B835+C837+C838-B862-C863-C839</f>
        <v>46</v>
      </c>
      <c r="C864" s="1441"/>
      <c r="D864" s="1128"/>
      <c r="E864" s="1417">
        <f>E835+F837+F838-E862-F863-F839</f>
        <v>46</v>
      </c>
      <c r="F864" s="1461"/>
      <c r="G864" s="1128"/>
      <c r="H864" s="1419">
        <f>H835+I837+I838-H862-I863-I839</f>
        <v>46</v>
      </c>
      <c r="I864" s="1465"/>
      <c r="J864" s="1824"/>
      <c r="K864" s="1422">
        <f>K835+L837+L838-K862-L863-L839</f>
        <v>46</v>
      </c>
      <c r="L864" s="1477"/>
      <c r="M864" s="1128"/>
      <c r="N864" s="1902">
        <f>N835+O837+O838-O839-O844-O846-O847-N862-O863</f>
        <v>46</v>
      </c>
      <c r="O864" s="1483"/>
      <c r="P864" s="1128"/>
      <c r="Q864" s="1433">
        <f>Q835+R837+R838-Q862-R863-R839</f>
        <v>46</v>
      </c>
      <c r="R864" s="1487"/>
      <c r="S864" s="1127"/>
      <c r="T864" s="1438">
        <f>T835+U837+U838-T862-U863-U839</f>
        <v>46</v>
      </c>
      <c r="U864" s="1492"/>
      <c r="V864" s="1129"/>
      <c r="W864" s="1435">
        <f>W835+X837+X838-W862-X863-X839</f>
        <v>46</v>
      </c>
      <c r="X864" s="1490"/>
    </row>
    <row r="865" spans="1:24" ht="30">
      <c r="A865" s="1912" t="s">
        <v>1402</v>
      </c>
      <c r="B865" s="1415"/>
      <c r="C865" s="1455"/>
      <c r="D865" s="1147"/>
      <c r="E865" s="1415"/>
      <c r="F865" s="1455"/>
      <c r="G865" s="1147"/>
      <c r="H865" s="1415"/>
      <c r="I865" s="1455"/>
      <c r="J865" s="1148"/>
      <c r="K865" s="1425"/>
      <c r="L865" s="1480"/>
      <c r="M865" s="1147"/>
      <c r="N865" s="1431"/>
      <c r="O865" s="1480"/>
      <c r="P865" s="1147"/>
      <c r="Q865" s="1431"/>
      <c r="R865" s="1480"/>
      <c r="S865" s="1147"/>
      <c r="T865" s="1431"/>
      <c r="U865" s="1480"/>
      <c r="V865" s="1147"/>
      <c r="W865" s="1436"/>
      <c r="X865" s="1480"/>
    </row>
    <row r="866" spans="1:24" ht="45.75" thickBot="1">
      <c r="A866" s="1401"/>
      <c r="B866" s="1143"/>
      <c r="C866" s="1456"/>
      <c r="D866" s="1144"/>
      <c r="E866" s="1143"/>
      <c r="F866" s="1456"/>
      <c r="G866" s="1144"/>
      <c r="H866" s="1143"/>
      <c r="I866" s="1475"/>
      <c r="J866" s="1150"/>
      <c r="K866" s="1426" t="s">
        <v>1465</v>
      </c>
      <c r="L866" s="1481"/>
      <c r="M866" s="1144"/>
      <c r="N866" s="1144"/>
      <c r="O866" s="1485"/>
      <c r="P866" s="1144"/>
      <c r="Q866" s="1144"/>
      <c r="R866" s="1485"/>
      <c r="S866" s="1144"/>
      <c r="T866" s="1144"/>
      <c r="U866" s="1485"/>
      <c r="V866" s="1144"/>
      <c r="W866" s="1144"/>
      <c r="X866" s="1485"/>
    </row>
    <row r="867" spans="1:24" ht="19.5" thickBot="1" thickTop="1">
      <c r="A867" s="1402" t="s">
        <v>1465</v>
      </c>
      <c r="B867" s="1408">
        <f>B864</f>
        <v>46</v>
      </c>
      <c r="C867" s="1441"/>
      <c r="D867" s="1128"/>
      <c r="E867" s="1417">
        <f>E864</f>
        <v>46</v>
      </c>
      <c r="F867" s="1461"/>
      <c r="G867" s="1128"/>
      <c r="H867" s="1419">
        <f>H864</f>
        <v>46</v>
      </c>
      <c r="I867" s="1465"/>
      <c r="J867" s="1824"/>
      <c r="K867" s="1422">
        <f>K864</f>
        <v>46</v>
      </c>
      <c r="L867" s="1477"/>
      <c r="M867" s="1128"/>
      <c r="N867" s="1429">
        <f>N864</f>
        <v>46</v>
      </c>
      <c r="O867" s="1483"/>
      <c r="P867" s="1128"/>
      <c r="Q867" s="1433">
        <f>Q864</f>
        <v>46</v>
      </c>
      <c r="R867" s="1487"/>
      <c r="S867" s="1127"/>
      <c r="T867" s="1438">
        <f>T864</f>
        <v>46</v>
      </c>
      <c r="U867" s="1492"/>
      <c r="V867" s="1129"/>
      <c r="W867" s="1435">
        <f>W864</f>
        <v>46</v>
      </c>
      <c r="X867" s="1490"/>
    </row>
    <row r="868" spans="1:24" ht="14.25">
      <c r="A868" s="1385" t="s">
        <v>1354</v>
      </c>
      <c r="B868" s="1133">
        <f>B836+C837</f>
        <v>150</v>
      </c>
      <c r="C868" s="1442"/>
      <c r="D868" s="1132"/>
      <c r="E868" s="1086">
        <f>E836+F837</f>
        <v>50</v>
      </c>
      <c r="F868" s="1462"/>
      <c r="G868" s="1112"/>
      <c r="H868" s="1123">
        <f>H836+I837</f>
        <v>70</v>
      </c>
      <c r="I868" s="1466"/>
      <c r="J868" s="1825"/>
      <c r="K868" s="1124">
        <f>K836+L837</f>
        <v>90</v>
      </c>
      <c r="L868" s="1462"/>
      <c r="M868" s="1112"/>
      <c r="N868" s="1125">
        <f>N836+O837</f>
        <v>120</v>
      </c>
      <c r="O868" s="1494"/>
      <c r="P868" s="1112"/>
      <c r="Q868" s="1126">
        <f>Q836+R837</f>
        <v>100</v>
      </c>
      <c r="R868" s="1462"/>
      <c r="S868" s="1112"/>
      <c r="T868" s="1134">
        <f>T836+U837</f>
        <v>60</v>
      </c>
      <c r="U868" s="1493"/>
      <c r="V868" s="1130"/>
      <c r="W868" s="1131">
        <f>W836+X837</f>
        <v>20</v>
      </c>
      <c r="X868" s="1450"/>
    </row>
    <row r="869" spans="1:24" ht="12.75">
      <c r="A869" s="1386" t="s">
        <v>32</v>
      </c>
      <c r="B869" s="1409" t="s">
        <v>1397</v>
      </c>
      <c r="C869" s="1443"/>
      <c r="D869" s="1132"/>
      <c r="E869" s="1409" t="s">
        <v>1397</v>
      </c>
      <c r="F869" s="1463"/>
      <c r="G869" s="1112"/>
      <c r="H869" s="1409" t="s">
        <v>1397</v>
      </c>
      <c r="I869" s="1467"/>
      <c r="J869" s="1825"/>
      <c r="K869" s="1409" t="s">
        <v>1397</v>
      </c>
      <c r="L869" s="1463"/>
      <c r="M869" s="1112"/>
      <c r="N869" s="1409" t="s">
        <v>1397</v>
      </c>
      <c r="O869" s="1463"/>
      <c r="P869" s="1112"/>
      <c r="Q869" s="1409" t="s">
        <v>1397</v>
      </c>
      <c r="R869" s="1463"/>
      <c r="S869" s="1112"/>
      <c r="T869" s="1409" t="s">
        <v>1397</v>
      </c>
      <c r="U869" s="1463"/>
      <c r="V869" s="1112"/>
      <c r="W869" s="1409" t="s">
        <v>1397</v>
      </c>
      <c r="X869" s="1463"/>
    </row>
    <row r="870" spans="1:24" ht="12.75">
      <c r="A870" s="1387" t="s">
        <v>33</v>
      </c>
      <c r="B870" s="1410" t="s">
        <v>1398</v>
      </c>
      <c r="C870" s="1444"/>
      <c r="D870" s="1112"/>
      <c r="E870" s="1410" t="s">
        <v>1398</v>
      </c>
      <c r="F870" s="1463"/>
      <c r="G870" s="1112"/>
      <c r="H870" s="1410" t="s">
        <v>1398</v>
      </c>
      <c r="I870" s="1467"/>
      <c r="J870" s="1825"/>
      <c r="K870" s="1410" t="s">
        <v>1398</v>
      </c>
      <c r="L870" s="1463"/>
      <c r="M870" s="1112"/>
      <c r="N870" s="1410" t="s">
        <v>1398</v>
      </c>
      <c r="O870" s="1463"/>
      <c r="P870" s="1112"/>
      <c r="Q870" s="1410" t="s">
        <v>1398</v>
      </c>
      <c r="R870" s="1463"/>
      <c r="S870" s="1112"/>
      <c r="T870" s="1410" t="s">
        <v>1398</v>
      </c>
      <c r="U870" s="1463"/>
      <c r="V870" s="1112"/>
      <c r="W870" s="1410" t="s">
        <v>1398</v>
      </c>
      <c r="X870" s="1463"/>
    </row>
    <row r="871" spans="1:24" ht="12.75">
      <c r="A871" s="1388" t="s">
        <v>37</v>
      </c>
      <c r="B871" s="1411" t="s">
        <v>37</v>
      </c>
      <c r="C871" s="1445"/>
      <c r="D871" s="1117"/>
      <c r="E871" s="1411" t="s">
        <v>37</v>
      </c>
      <c r="F871" s="1445"/>
      <c r="G871" s="1117"/>
      <c r="H871" s="1411" t="s">
        <v>37</v>
      </c>
      <c r="I871" s="1468"/>
      <c r="J871" s="1826"/>
      <c r="K871" s="1411" t="s">
        <v>37</v>
      </c>
      <c r="L871" s="1445"/>
      <c r="M871" s="1117"/>
      <c r="N871" s="1411" t="s">
        <v>1400</v>
      </c>
      <c r="O871" s="1445"/>
      <c r="P871" s="1117"/>
      <c r="Q871" s="1411" t="s">
        <v>37</v>
      </c>
      <c r="R871" s="1445"/>
      <c r="S871" s="1117"/>
      <c r="T871" s="1411" t="s">
        <v>37</v>
      </c>
      <c r="U871" s="1445"/>
      <c r="V871" s="1117"/>
      <c r="W871" s="1411" t="s">
        <v>37</v>
      </c>
      <c r="X871" s="1445"/>
    </row>
    <row r="872" spans="1:24" ht="12.75">
      <c r="A872" s="1389" t="s">
        <v>34</v>
      </c>
      <c r="B872" s="1412" t="s">
        <v>434</v>
      </c>
      <c r="C872" s="1445"/>
      <c r="D872" s="1112"/>
      <c r="E872" s="1412" t="s">
        <v>434</v>
      </c>
      <c r="F872" s="1445"/>
      <c r="G872" s="1112"/>
      <c r="H872" s="1412" t="s">
        <v>434</v>
      </c>
      <c r="I872" s="1468"/>
      <c r="J872" s="1825"/>
      <c r="K872" s="1412" t="s">
        <v>434</v>
      </c>
      <c r="L872" s="1445"/>
      <c r="M872" s="1112"/>
      <c r="N872" s="1412" t="s">
        <v>434</v>
      </c>
      <c r="O872" s="1445"/>
      <c r="P872" s="1112"/>
      <c r="Q872" s="1412" t="s">
        <v>434</v>
      </c>
      <c r="R872" s="1445"/>
      <c r="S872" s="1112"/>
      <c r="T872" s="1412" t="s">
        <v>434</v>
      </c>
      <c r="U872" s="1445"/>
      <c r="V872" s="1112"/>
      <c r="W872" s="1412" t="s">
        <v>434</v>
      </c>
      <c r="X872" s="1445"/>
    </row>
    <row r="873" spans="1:24" ht="12.75">
      <c r="A873" s="1390" t="s">
        <v>1370</v>
      </c>
      <c r="B873" s="1413" t="s">
        <v>200</v>
      </c>
      <c r="C873" s="1446"/>
      <c r="D873" s="1113"/>
      <c r="E873" s="1413" t="s">
        <v>200</v>
      </c>
      <c r="F873" s="1446"/>
      <c r="G873" s="1113"/>
      <c r="H873" s="1413" t="s">
        <v>200</v>
      </c>
      <c r="I873" s="1469"/>
      <c r="J873" s="1825"/>
      <c r="K873" s="1413" t="s">
        <v>200</v>
      </c>
      <c r="L873" s="1446"/>
      <c r="M873" s="1113"/>
      <c r="N873" s="1413" t="s">
        <v>200</v>
      </c>
      <c r="O873" s="1446"/>
      <c r="P873" s="1113"/>
      <c r="Q873" s="1413" t="s">
        <v>200</v>
      </c>
      <c r="R873" s="1446"/>
      <c r="S873" s="1113"/>
      <c r="T873" s="1413" t="s">
        <v>200</v>
      </c>
      <c r="U873" s="1446"/>
      <c r="V873" s="1113"/>
      <c r="W873" s="1413" t="s">
        <v>200</v>
      </c>
      <c r="X873" s="1446"/>
    </row>
    <row r="874" spans="1:24" ht="12.75">
      <c r="A874" s="1389" t="s">
        <v>1371</v>
      </c>
      <c r="B874" s="1412" t="s">
        <v>1399</v>
      </c>
      <c r="C874" s="1445"/>
      <c r="D874" s="1112"/>
      <c r="E874" s="1412" t="s">
        <v>1399</v>
      </c>
      <c r="F874" s="1445"/>
      <c r="G874" s="1112"/>
      <c r="H874" s="1412" t="s">
        <v>1399</v>
      </c>
      <c r="I874" s="1468"/>
      <c r="J874" s="1825"/>
      <c r="K874" s="1412" t="s">
        <v>1399</v>
      </c>
      <c r="L874" s="1445"/>
      <c r="M874" s="1112"/>
      <c r="N874" s="1412" t="s">
        <v>1399</v>
      </c>
      <c r="O874" s="1445"/>
      <c r="P874" s="1112"/>
      <c r="Q874" s="1412" t="s">
        <v>1399</v>
      </c>
      <c r="R874" s="1445"/>
      <c r="S874" s="1112"/>
      <c r="T874" s="1412" t="s">
        <v>1399</v>
      </c>
      <c r="U874" s="1445"/>
      <c r="V874" s="1112"/>
      <c r="W874" s="1412" t="s">
        <v>1399</v>
      </c>
      <c r="X874" s="1445"/>
    </row>
    <row r="875" spans="1:24" ht="12.75">
      <c r="A875" s="1390" t="s">
        <v>36</v>
      </c>
      <c r="B875" s="1390" t="s">
        <v>36</v>
      </c>
      <c r="C875" s="1445"/>
      <c r="E875" s="1390" t="s">
        <v>36</v>
      </c>
      <c r="F875" s="1445"/>
      <c r="H875" s="1390" t="s">
        <v>36</v>
      </c>
      <c r="I875" s="1468"/>
      <c r="J875" s="1827"/>
      <c r="K875" s="1390" t="s">
        <v>36</v>
      </c>
      <c r="L875" s="1445"/>
      <c r="N875" s="1390" t="s">
        <v>36</v>
      </c>
      <c r="O875" s="1445"/>
      <c r="Q875" s="1390" t="s">
        <v>36</v>
      </c>
      <c r="R875" s="1445"/>
      <c r="T875" s="1390" t="s">
        <v>36</v>
      </c>
      <c r="U875" s="1445"/>
      <c r="W875" s="1390" t="s">
        <v>36</v>
      </c>
      <c r="X875" s="1445"/>
    </row>
    <row r="876" spans="1:24" s="1115" customFormat="1" ht="13.5" thickBot="1">
      <c r="A876" s="1896" t="s">
        <v>1522</v>
      </c>
      <c r="B876" s="1896" t="s">
        <v>1522</v>
      </c>
      <c r="C876" s="1903"/>
      <c r="E876" s="1896" t="s">
        <v>1522</v>
      </c>
      <c r="F876" s="1903"/>
      <c r="H876" s="1896" t="s">
        <v>1522</v>
      </c>
      <c r="I876" s="1903"/>
      <c r="J876" s="1886"/>
      <c r="K876" s="1896" t="s">
        <v>1522</v>
      </c>
      <c r="L876" s="1903"/>
      <c r="N876" s="1896" t="s">
        <v>1522</v>
      </c>
      <c r="O876" s="1903"/>
      <c r="Q876" s="1391"/>
      <c r="R876" s="1447"/>
      <c r="T876" s="1391"/>
      <c r="U876" s="1447"/>
      <c r="W876" s="1391"/>
      <c r="X876" s="1447"/>
    </row>
    <row r="877" spans="1:28" s="1075" customFormat="1" ht="21.75" thickBot="1" thickTop="1">
      <c r="A877" s="1937" t="s">
        <v>1382</v>
      </c>
      <c r="B877" s="1925">
        <f>ROUNDDOWN((((B868+C869-IF(C875&gt;0,C875,0)-C871)/3)-C876)/IF(C877="yes",2,1),0)+IF(C875&lt;0,ROUNDDOWN(-C875/3,0),0)</f>
        <v>50</v>
      </c>
      <c r="C877" s="1898" t="s">
        <v>1525</v>
      </c>
      <c r="D877" s="1128"/>
      <c r="E877" s="1926">
        <f>ROUNDDOWN((((E868+F869-IF(F875&gt;0,F875,0)-F871)/3)-F876)/IF(F877="yes",2,1),0)+IF(F875&lt;0,ROUNDDOWN(-F875/3,0),0)</f>
        <v>16</v>
      </c>
      <c r="F877" s="1898" t="s">
        <v>1525</v>
      </c>
      <c r="G877" s="1128"/>
      <c r="H877" s="1925">
        <f>ROUNDDOWN((((H868+I869-IF(I875&gt;0,I875,0)-I871)/3)-I876)/IF(I877="yes",2,1),0)+IF(I875&lt;0,ROUNDDOWN(-I875/3,0),0)</f>
        <v>23</v>
      </c>
      <c r="I877" s="1898" t="s">
        <v>1525</v>
      </c>
      <c r="J877" s="1824"/>
      <c r="K877" s="1927">
        <f>ROUNDDOWN((((K868+L869-IF(L875&gt;0,L875,0)-L871)/3)-L876)/IF(L877="yes",2,1),0)+IF(L875&lt;0,ROUNDDOWN(-L875/3,0),0)</f>
        <v>30</v>
      </c>
      <c r="L877" s="1898" t="s">
        <v>1525</v>
      </c>
      <c r="M877" s="1128"/>
      <c r="N877" s="1928">
        <f>ROUNDDOWN((((N868+O869-IF(O875&gt;0,O875,0)-O871-40-O868)/3)-O876)/IF(O877="yes",2,1)+(40+O868)/3-O878/3-(O879/3)+IF(O875&lt;0,(-O875/3),0),0)</f>
        <v>40</v>
      </c>
      <c r="O877" s="1898" t="s">
        <v>1525</v>
      </c>
      <c r="P877" s="1128"/>
      <c r="Q877" s="1929">
        <f>ROUNDDOWN((Q868+R869-R875-R871)/3,0)/IF(R877="yes",2,1)</f>
        <v>33</v>
      </c>
      <c r="R877" s="1898" t="s">
        <v>1525</v>
      </c>
      <c r="S877" s="1127"/>
      <c r="T877" s="1930">
        <f>ROUNDDOWN((T868+U869-U875-U871)/3,0)/IF(U877="yes",2,1)</f>
        <v>20</v>
      </c>
      <c r="U877" s="1898" t="s">
        <v>1525</v>
      </c>
      <c r="V877" s="1129"/>
      <c r="W877" s="1931">
        <f>ROUNDDOWN((W868+X869-X875-X871)/3,0)</f>
        <v>6</v>
      </c>
      <c r="X877" s="1856"/>
      <c r="Y877" s="1114"/>
      <c r="Z877" s="1114"/>
      <c r="AA877" s="1076"/>
      <c r="AB877" s="1076"/>
    </row>
    <row r="878" spans="1:28" s="288" customFormat="1" ht="15" thickBot="1">
      <c r="A878" s="1392"/>
      <c r="B878" s="1077" t="s">
        <v>40</v>
      </c>
      <c r="C878" s="1448"/>
      <c r="D878" s="1111"/>
      <c r="E878" s="1077" t="s">
        <v>40</v>
      </c>
      <c r="F878" s="1448"/>
      <c r="G878" s="1111"/>
      <c r="H878" s="1089" t="s">
        <v>889</v>
      </c>
      <c r="I878" s="1470"/>
      <c r="J878" s="1825"/>
      <c r="K878" s="1092" t="s">
        <v>60</v>
      </c>
      <c r="L878" s="1448"/>
      <c r="M878" s="1895"/>
      <c r="N878" s="1430" t="s">
        <v>1523</v>
      </c>
      <c r="O878" s="1897"/>
      <c r="P878" s="1894"/>
      <c r="Q878" s="1077" t="s">
        <v>59</v>
      </c>
      <c r="R878" s="1448"/>
      <c r="S878" s="1111"/>
      <c r="T878" s="1104" t="s">
        <v>41</v>
      </c>
      <c r="U878" s="1448"/>
      <c r="V878" s="1111"/>
      <c r="W878" s="1089" t="s">
        <v>62</v>
      </c>
      <c r="X878" s="1448"/>
      <c r="Y878" s="1111"/>
      <c r="Z878" s="1111"/>
      <c r="AA878" s="1071"/>
      <c r="AB878" s="1071"/>
    </row>
    <row r="879" spans="1:28" s="6" customFormat="1" ht="15" thickBot="1">
      <c r="A879" s="1393"/>
      <c r="B879" s="1078" t="s">
        <v>1342</v>
      </c>
      <c r="C879" s="1449"/>
      <c r="D879" s="1112"/>
      <c r="E879" s="1087" t="s">
        <v>41</v>
      </c>
      <c r="F879" s="1449"/>
      <c r="G879" s="1112"/>
      <c r="H879" s="1078" t="s">
        <v>62</v>
      </c>
      <c r="I879" s="1471"/>
      <c r="J879" s="1825"/>
      <c r="K879" s="1093" t="s">
        <v>61</v>
      </c>
      <c r="L879" s="1449"/>
      <c r="M879" s="1130"/>
      <c r="N879" s="1914" t="s">
        <v>1524</v>
      </c>
      <c r="O879" s="1897"/>
      <c r="P879" s="1132"/>
      <c r="Q879" s="1087" t="s">
        <v>62</v>
      </c>
      <c r="R879" s="1449"/>
      <c r="S879" s="1112"/>
      <c r="T879" s="1105" t="s">
        <v>42</v>
      </c>
      <c r="U879" s="1449"/>
      <c r="V879" s="1112"/>
      <c r="W879" s="1078" t="s">
        <v>891</v>
      </c>
      <c r="X879" s="1449"/>
      <c r="Y879" s="1112"/>
      <c r="Z879" s="1112"/>
      <c r="AA879" s="8"/>
      <c r="AB879" s="8"/>
    </row>
    <row r="880" spans="1:28" s="6" customFormat="1" ht="14.25">
      <c r="A880" s="1393" t="s">
        <v>1383</v>
      </c>
      <c r="B880" s="1078" t="s">
        <v>1374</v>
      </c>
      <c r="C880" s="1449"/>
      <c r="D880" s="1112"/>
      <c r="E880" s="1078" t="s">
        <v>1374</v>
      </c>
      <c r="F880" s="1449"/>
      <c r="G880" s="1112"/>
      <c r="H880" s="1078" t="s">
        <v>891</v>
      </c>
      <c r="I880" s="1471"/>
      <c r="J880" s="1825"/>
      <c r="K880" s="1093" t="s">
        <v>64</v>
      </c>
      <c r="L880" s="1449"/>
      <c r="M880" s="1112"/>
      <c r="N880" s="1077" t="s">
        <v>59</v>
      </c>
      <c r="O880" s="1448"/>
      <c r="P880" s="1112"/>
      <c r="Q880" s="1087" t="s">
        <v>63</v>
      </c>
      <c r="R880" s="1449"/>
      <c r="S880" s="1112"/>
      <c r="T880" s="1105" t="s">
        <v>43</v>
      </c>
      <c r="U880" s="1449"/>
      <c r="V880" s="1112"/>
      <c r="W880" s="1078" t="s">
        <v>1378</v>
      </c>
      <c r="X880" s="1449"/>
      <c r="Y880" s="1112"/>
      <c r="Z880" s="1112"/>
      <c r="AA880" s="8"/>
      <c r="AB880" s="8"/>
    </row>
    <row r="881" spans="1:28" s="6" customFormat="1" ht="14.25">
      <c r="A881" s="1393" t="s">
        <v>1384</v>
      </c>
      <c r="B881" s="1079" t="s">
        <v>1375</v>
      </c>
      <c r="C881" s="1449"/>
      <c r="D881" s="1112"/>
      <c r="E881" s="1079" t="s">
        <v>1375</v>
      </c>
      <c r="F881" s="1449"/>
      <c r="G881" s="1112"/>
      <c r="H881" s="1079" t="s">
        <v>1375</v>
      </c>
      <c r="I881" s="1471"/>
      <c r="J881" s="1825"/>
      <c r="K881" s="1094" t="s">
        <v>1380</v>
      </c>
      <c r="L881" s="1449"/>
      <c r="M881" s="1112"/>
      <c r="N881" s="1087" t="s">
        <v>61</v>
      </c>
      <c r="O881" s="1449"/>
      <c r="P881" s="1112"/>
      <c r="Q881" s="1100" t="s">
        <v>1375</v>
      </c>
      <c r="R881" s="1449"/>
      <c r="S881" s="1112"/>
      <c r="T881" s="1088"/>
      <c r="U881" s="1109"/>
      <c r="V881" s="1112"/>
      <c r="W881" s="1088"/>
      <c r="X881" s="1109"/>
      <c r="Y881" s="1112"/>
      <c r="Z881" s="1112"/>
      <c r="AA881" s="8"/>
      <c r="AB881" s="8"/>
    </row>
    <row r="882" spans="1:28" s="6" customFormat="1" ht="14.25">
      <c r="A882" s="1393" t="s">
        <v>1385</v>
      </c>
      <c r="B882" s="1080" t="s">
        <v>44</v>
      </c>
      <c r="C882" s="1449"/>
      <c r="D882" s="1112"/>
      <c r="E882" s="1088"/>
      <c r="F882" s="1109"/>
      <c r="G882" s="1112"/>
      <c r="H882" s="1080" t="s">
        <v>50</v>
      </c>
      <c r="I882" s="1471"/>
      <c r="J882" s="1825"/>
      <c r="K882" s="1095" t="s">
        <v>1375</v>
      </c>
      <c r="L882" s="1449"/>
      <c r="M882" s="1112"/>
      <c r="N882" s="1087" t="s">
        <v>63</v>
      </c>
      <c r="O882" s="1449"/>
      <c r="P882" s="1112"/>
      <c r="Q882" s="1101" t="s">
        <v>1381</v>
      </c>
      <c r="R882" s="1488"/>
      <c r="S882" s="1112"/>
      <c r="T882" s="1088"/>
      <c r="U882" s="1109"/>
      <c r="V882" s="1112"/>
      <c r="W882" s="1088"/>
      <c r="X882" s="1109"/>
      <c r="Y882" s="1112"/>
      <c r="Z882" s="1112"/>
      <c r="AA882" s="8"/>
      <c r="AB882" s="8"/>
    </row>
    <row r="883" spans="1:28" s="6" customFormat="1" ht="14.25">
      <c r="A883" s="1393" t="s">
        <v>1386</v>
      </c>
      <c r="B883" s="1081" t="s">
        <v>46</v>
      </c>
      <c r="C883" s="1449"/>
      <c r="D883" s="1112"/>
      <c r="E883" s="1080" t="s">
        <v>47</v>
      </c>
      <c r="F883" s="1449"/>
      <c r="G883" s="1112"/>
      <c r="H883" s="1080" t="s">
        <v>48</v>
      </c>
      <c r="I883" s="1471"/>
      <c r="J883" s="1825"/>
      <c r="K883" s="1096" t="s">
        <v>69</v>
      </c>
      <c r="L883" s="1449"/>
      <c r="M883" s="1112"/>
      <c r="N883" s="1079" t="s">
        <v>1375</v>
      </c>
      <c r="O883" s="1449"/>
      <c r="P883" s="1112"/>
      <c r="Q883" s="1102" t="s">
        <v>1392</v>
      </c>
      <c r="R883" s="1488"/>
      <c r="S883" s="1112"/>
      <c r="T883" s="1088"/>
      <c r="U883" s="1109"/>
      <c r="V883" s="1112"/>
      <c r="W883" s="1088"/>
      <c r="X883" s="1109"/>
      <c r="Y883" s="1112"/>
      <c r="Z883" s="1112"/>
      <c r="AA883" s="8"/>
      <c r="AB883" s="8"/>
    </row>
    <row r="884" spans="1:28" s="6" customFormat="1" ht="14.25">
      <c r="A884" s="1393" t="s">
        <v>1387</v>
      </c>
      <c r="B884" s="1082" t="s">
        <v>49</v>
      </c>
      <c r="C884" s="1449"/>
      <c r="D884" s="1112"/>
      <c r="E884" s="1088"/>
      <c r="F884" s="1109"/>
      <c r="G884" s="1112"/>
      <c r="H884" s="1080" t="s">
        <v>45</v>
      </c>
      <c r="I884" s="1471"/>
      <c r="J884" s="1825"/>
      <c r="K884" s="1096" t="s">
        <v>66</v>
      </c>
      <c r="L884" s="1449"/>
      <c r="M884" s="1112"/>
      <c r="N884" s="1080" t="s">
        <v>66</v>
      </c>
      <c r="O884" s="1449"/>
      <c r="P884" s="1112"/>
      <c r="Q884" s="1103" t="s">
        <v>44</v>
      </c>
      <c r="R884" s="1449"/>
      <c r="S884" s="1112"/>
      <c r="T884" s="1106" t="s">
        <v>65</v>
      </c>
      <c r="U884" s="1449"/>
      <c r="V884" s="1112"/>
      <c r="W884" s="1088"/>
      <c r="X884" s="1109"/>
      <c r="Y884" s="1112"/>
      <c r="Z884" s="1112"/>
      <c r="AA884" s="8"/>
      <c r="AB884" s="8"/>
    </row>
    <row r="885" spans="1:24" ht="14.25">
      <c r="A885" s="1393" t="s">
        <v>1385</v>
      </c>
      <c r="B885" s="1080" t="s">
        <v>51</v>
      </c>
      <c r="C885" s="1449"/>
      <c r="E885" s="1088"/>
      <c r="F885" s="1109"/>
      <c r="H885" s="1083" t="s">
        <v>52</v>
      </c>
      <c r="I885" s="1471"/>
      <c r="J885" s="1827"/>
      <c r="K885" s="1096" t="s">
        <v>65</v>
      </c>
      <c r="L885" s="1449"/>
      <c r="N885" s="1080" t="s">
        <v>47</v>
      </c>
      <c r="O885" s="1449"/>
      <c r="Q885" s="1083" t="s">
        <v>52</v>
      </c>
      <c r="R885" s="1449"/>
      <c r="T885" s="1107" t="s">
        <v>52</v>
      </c>
      <c r="U885" s="1449"/>
      <c r="W885" s="1083" t="s">
        <v>67</v>
      </c>
      <c r="X885" s="1449"/>
    </row>
    <row r="886" spans="1:24" ht="14.25">
      <c r="A886" s="1393" t="s">
        <v>1388</v>
      </c>
      <c r="B886" s="1083" t="s">
        <v>52</v>
      </c>
      <c r="C886" s="1449"/>
      <c r="E886" s="1083" t="s">
        <v>52</v>
      </c>
      <c r="F886" s="1449"/>
      <c r="H886" s="1083" t="s">
        <v>53</v>
      </c>
      <c r="I886" s="1471"/>
      <c r="J886" s="1827"/>
      <c r="K886" s="1097" t="s">
        <v>52</v>
      </c>
      <c r="L886" s="1449"/>
      <c r="N886" s="1083" t="s">
        <v>52</v>
      </c>
      <c r="O886" s="1449"/>
      <c r="Q886" s="1083" t="s">
        <v>53</v>
      </c>
      <c r="R886" s="1449"/>
      <c r="T886" s="1088"/>
      <c r="U886" s="1109"/>
      <c r="W886" s="1088"/>
      <c r="X886" s="1109"/>
    </row>
    <row r="887" spans="1:24" ht="14.25">
      <c r="A887" s="1393" t="s">
        <v>1389</v>
      </c>
      <c r="B887" s="1083" t="s">
        <v>53</v>
      </c>
      <c r="C887" s="1449"/>
      <c r="E887" s="1083" t="s">
        <v>53</v>
      </c>
      <c r="F887" s="1449"/>
      <c r="H887" s="1084" t="s">
        <v>1377</v>
      </c>
      <c r="I887" s="1471"/>
      <c r="J887" s="1827"/>
      <c r="K887" s="1098" t="s">
        <v>1376</v>
      </c>
      <c r="L887" s="1449"/>
      <c r="N887" s="1083" t="s">
        <v>53</v>
      </c>
      <c r="O887" s="1449"/>
      <c r="Q887" s="1084" t="s">
        <v>1376</v>
      </c>
      <c r="R887" s="1449"/>
      <c r="T887" s="1088"/>
      <c r="U887" s="1109"/>
      <c r="W887" s="1088"/>
      <c r="X887" s="1109"/>
    </row>
    <row r="888" spans="1:26" s="6" customFormat="1" ht="14.25">
      <c r="A888" s="1393"/>
      <c r="B888" s="1084" t="s">
        <v>1376</v>
      </c>
      <c r="C888" s="1449"/>
      <c r="D888" s="1116"/>
      <c r="E888" s="1084" t="s">
        <v>1345</v>
      </c>
      <c r="F888" s="1449"/>
      <c r="G888" s="1116"/>
      <c r="H888" s="1090" t="s">
        <v>55</v>
      </c>
      <c r="I888" s="1471"/>
      <c r="J888" s="1826"/>
      <c r="K888" s="1099" t="s">
        <v>55</v>
      </c>
      <c r="L888" s="1449"/>
      <c r="M888" s="1116"/>
      <c r="N888" s="1084" t="s">
        <v>1376</v>
      </c>
      <c r="O888" s="1449"/>
      <c r="P888" s="1116"/>
      <c r="Q888" s="1090" t="s">
        <v>55</v>
      </c>
      <c r="R888" s="1449"/>
      <c r="S888" s="1116"/>
      <c r="T888" s="1088"/>
      <c r="U888" s="1109"/>
      <c r="V888" s="1116"/>
      <c r="W888" s="1090" t="s">
        <v>55</v>
      </c>
      <c r="X888" s="1449"/>
      <c r="Y888" s="1116"/>
      <c r="Z888" s="1116"/>
    </row>
    <row r="889" spans="1:24" ht="14.25">
      <c r="A889" s="1393"/>
      <c r="B889" s="1085" t="s">
        <v>55</v>
      </c>
      <c r="C889" s="1449"/>
      <c r="E889" s="1088"/>
      <c r="F889" s="1109"/>
      <c r="H889" s="1091" t="s">
        <v>1379</v>
      </c>
      <c r="I889" s="1471"/>
      <c r="J889" s="1827"/>
      <c r="K889" s="1099" t="s">
        <v>73</v>
      </c>
      <c r="L889" s="1449"/>
      <c r="N889" s="1090" t="s">
        <v>55</v>
      </c>
      <c r="O889" s="1449"/>
      <c r="Q889" s="1091" t="s">
        <v>1379</v>
      </c>
      <c r="R889" s="1449"/>
      <c r="T889" s="1088"/>
      <c r="U889" s="1109"/>
      <c r="W889" s="1088"/>
      <c r="X889" s="1109"/>
    </row>
    <row r="890" spans="1:26" s="6" customFormat="1" ht="14.25">
      <c r="A890" s="1393"/>
      <c r="B890" s="1091" t="s">
        <v>1393</v>
      </c>
      <c r="C890" s="1449"/>
      <c r="D890" s="1116"/>
      <c r="E890" s="1088"/>
      <c r="F890" s="1109"/>
      <c r="G890" s="1116"/>
      <c r="H890" s="1091" t="s">
        <v>1393</v>
      </c>
      <c r="I890" s="1471"/>
      <c r="J890" s="1826"/>
      <c r="K890" s="1091" t="s">
        <v>1393</v>
      </c>
      <c r="L890" s="1449"/>
      <c r="M890" s="1116"/>
      <c r="N890" s="1091" t="s">
        <v>1393</v>
      </c>
      <c r="O890" s="1449"/>
      <c r="P890" s="1116"/>
      <c r="Q890" s="1091" t="s">
        <v>1393</v>
      </c>
      <c r="R890" s="1449"/>
      <c r="S890" s="1116"/>
      <c r="T890" s="1088"/>
      <c r="U890" s="1109"/>
      <c r="V890" s="1116"/>
      <c r="W890" s="1088"/>
      <c r="X890" s="1109"/>
      <c r="Y890" s="1116"/>
      <c r="Z890" s="1116"/>
    </row>
    <row r="891" spans="1:24" ht="15">
      <c r="A891" s="1938" t="s">
        <v>68</v>
      </c>
      <c r="B891" s="1119">
        <f>Germany!AH32+Germany!AI32</f>
        <v>0</v>
      </c>
      <c r="C891" s="1450"/>
      <c r="E891" s="1119">
        <f>Italy!Y32+Italy!Z32</f>
        <v>0</v>
      </c>
      <c r="F891" s="1450"/>
      <c r="H891" s="1119">
        <f>Japan!AT39+Japan!AU39</f>
        <v>0</v>
      </c>
      <c r="I891" s="1472"/>
      <c r="J891" s="1827"/>
      <c r="K891" s="1120" t="s">
        <v>68</v>
      </c>
      <c r="L891" s="1449"/>
      <c r="N891" s="1119">
        <f>Britain!AK39+Britain!AL39</f>
        <v>0</v>
      </c>
      <c r="O891" s="1450"/>
      <c r="Q891" s="1119">
        <f>USANavy!W32+USANavy!X32+USANavy!AK32+USANavy!AL32</f>
        <v>0</v>
      </c>
      <c r="R891" s="1450"/>
      <c r="T891" s="1122" t="s">
        <v>68</v>
      </c>
      <c r="U891" s="1449"/>
      <c r="W891" s="1121"/>
      <c r="X891" s="1109"/>
    </row>
    <row r="892" spans="1:24" ht="20.25">
      <c r="A892" s="1933" t="s">
        <v>1369</v>
      </c>
      <c r="B892" s="1934">
        <f>C878*3+C879*2+C880*1+C881*3+C882*10+C883*8+C885*4+C886*3+C887+C888*3+C889*2+C884*6+C890*5+B891*3</f>
        <v>0</v>
      </c>
      <c r="C892" s="1451"/>
      <c r="E892" s="1934">
        <f>F878*3+F879*2+F880*1+F881*3+F883*4+F886*3+F887+F888*3+E891*3</f>
        <v>0</v>
      </c>
      <c r="F892" s="1450"/>
      <c r="H892" s="1934">
        <f>I878*3+I879*2+I880+I881*3+I882*6+I883*4+I884*2+I885*3+I886+I887*3+I888*2+I889*10+I890*5+H891*3</f>
        <v>0</v>
      </c>
      <c r="I892" s="1472"/>
      <c r="J892" s="1886"/>
      <c r="K892" s="1934">
        <f>L878*3+L879*2+L880+L882*3+L883*10+L884*8+L885*6+L886*3+L881+L887*3+L888*2+L890*5+L891*3</f>
        <v>0</v>
      </c>
      <c r="L892" s="1450"/>
      <c r="N892" s="1934">
        <f>O880*3+O881*2+O882*1+O883*3+O884*8+O885*4+O886*3+O887+O888*3+O889*2+O890*5+N891*3-R883*3-R882</f>
        <v>0</v>
      </c>
      <c r="O892" s="1450"/>
      <c r="Q892" s="1934">
        <f>R878*3+R879*2+R880+R881*3+R882+R883*3+R884*10+R885*3+R886+R887*3+R888*2+R889*10+R890*5+Q891*3</f>
        <v>0</v>
      </c>
      <c r="R892" s="1450"/>
      <c r="T892" s="1932">
        <f>U878*2+U879+U880+U884*6+U885*3+U891*3</f>
        <v>0</v>
      </c>
      <c r="U892" s="1450"/>
      <c r="W892" s="1934">
        <f>X878*2+X879+X880+X885*3+X888*2</f>
        <v>0</v>
      </c>
      <c r="X892" s="1450"/>
    </row>
    <row r="893" spans="1:24" ht="12.75">
      <c r="A893" s="1391"/>
      <c r="B893" s="1857">
        <f>IF(B892&gt;B877,"UCL Error","")</f>
      </c>
      <c r="C893" s="1447"/>
      <c r="E893" s="1857">
        <f>IF(E892&gt;E877,"UCL Error","")</f>
      </c>
      <c r="F893" s="1447"/>
      <c r="H893" s="1857">
        <f>IF(H892&gt;H877,"UCL Error","")</f>
      </c>
      <c r="I893" s="1447"/>
      <c r="J893" s="1827"/>
      <c r="K893" s="1857">
        <f>IF(K892&gt;K877,"UCL Error","")</f>
      </c>
      <c r="L893" s="1447"/>
      <c r="N893" s="1857">
        <f>IF(N892&gt;N877,"UCL Error","")</f>
      </c>
      <c r="O893" s="1447"/>
      <c r="Q893" s="1857">
        <f>IF(Q892&gt;Q877,"UCL Error","")</f>
      </c>
      <c r="R893" s="1447"/>
      <c r="T893" s="1857">
        <f>IF(T892&gt;T877,"UCL Error","")</f>
      </c>
      <c r="U893" s="1447"/>
      <c r="W893" s="1857">
        <f>IF(W892&gt;W877,"UCL Error","")</f>
      </c>
      <c r="X893" s="1447"/>
    </row>
    <row r="894" spans="1:24" ht="15.75">
      <c r="A894" s="1394" t="s">
        <v>1390</v>
      </c>
      <c r="B894" s="1414">
        <f>B892+C873+C874+C872+C875</f>
        <v>0</v>
      </c>
      <c r="C894" s="1447"/>
      <c r="E894" s="1414">
        <f>E892+F873+F874+F872+F875</f>
        <v>0</v>
      </c>
      <c r="F894" s="1447"/>
      <c r="H894" s="1414">
        <f>H892+I873+I874+I872+I875</f>
        <v>0</v>
      </c>
      <c r="I894" s="1447"/>
      <c r="J894" s="1828"/>
      <c r="K894" s="1414">
        <f>K892+L873+L874+L872+L875</f>
        <v>0</v>
      </c>
      <c r="L894" s="1447"/>
      <c r="N894" s="1414">
        <f>N892+O873+O874+O872+O875</f>
        <v>0</v>
      </c>
      <c r="O894" s="1447"/>
      <c r="Q894" s="1414">
        <f>Q892+R873+R874+R872+R875</f>
        <v>0</v>
      </c>
      <c r="R894" s="1447"/>
      <c r="T894" s="1414">
        <f>T892+U873+U874+U872+U875</f>
        <v>0</v>
      </c>
      <c r="U894" s="1447"/>
      <c r="W894" s="1414">
        <f>W892+X873+X874+X872+X875</f>
        <v>0</v>
      </c>
      <c r="X894" s="1447"/>
    </row>
    <row r="895" spans="1:24" ht="13.5" thickBot="1">
      <c r="A895" s="1395" t="s">
        <v>35</v>
      </c>
      <c r="B895" s="1395" t="s">
        <v>55</v>
      </c>
      <c r="C895" s="1445"/>
      <c r="E895" s="1395" t="s">
        <v>55</v>
      </c>
      <c r="F895" s="1445"/>
      <c r="H895" s="1395" t="s">
        <v>55</v>
      </c>
      <c r="I895" s="1468"/>
      <c r="J895" s="1827"/>
      <c r="K895" s="1395" t="s">
        <v>55</v>
      </c>
      <c r="L895" s="1445"/>
      <c r="N895" s="1395" t="s">
        <v>55</v>
      </c>
      <c r="O895" s="1445"/>
      <c r="Q895" s="1395" t="s">
        <v>55</v>
      </c>
      <c r="R895" s="1445"/>
      <c r="T895" s="1881"/>
      <c r="U895" s="1882"/>
      <c r="W895" s="1878"/>
      <c r="X895" s="1879"/>
    </row>
    <row r="896" spans="1:24" ht="19.5" thickBot="1" thickTop="1">
      <c r="A896" s="1403" t="s">
        <v>1466</v>
      </c>
      <c r="B896" s="1408">
        <f>B867+C869+C870-B894-C895-C871</f>
        <v>46</v>
      </c>
      <c r="C896" s="1441"/>
      <c r="D896" s="1128"/>
      <c r="E896" s="1417">
        <f>E867+F869+F870-E894-F895-F871</f>
        <v>46</v>
      </c>
      <c r="F896" s="1461"/>
      <c r="G896" s="1128"/>
      <c r="H896" s="1419">
        <f>H867+I869+I870-H894-I895-I871</f>
        <v>46</v>
      </c>
      <c r="I896" s="1465"/>
      <c r="J896" s="1824"/>
      <c r="K896" s="1422">
        <f>K867+L869+L870-K894-L895-L871</f>
        <v>46</v>
      </c>
      <c r="L896" s="1477"/>
      <c r="M896" s="1128"/>
      <c r="N896" s="1902">
        <f>N867+O869+O870-O871-O876-O878-O879-N894-O895</f>
        <v>46</v>
      </c>
      <c r="O896" s="1483"/>
      <c r="P896" s="1128"/>
      <c r="Q896" s="1433">
        <f>Q867+R869+R870-Q894-R895-R871</f>
        <v>46</v>
      </c>
      <c r="R896" s="1487"/>
      <c r="S896" s="1127"/>
      <c r="T896" s="1438">
        <f>T867+U869+U870-T894-U895-U871</f>
        <v>46</v>
      </c>
      <c r="U896" s="1492"/>
      <c r="V896" s="1129"/>
      <c r="W896" s="1435">
        <f>W867+X869+X870-W894-X895-X871</f>
        <v>46</v>
      </c>
      <c r="X896" s="1490"/>
    </row>
    <row r="897" spans="1:24" ht="30">
      <c r="A897" s="1913" t="s">
        <v>1402</v>
      </c>
      <c r="B897" s="1404"/>
      <c r="C897" s="1457"/>
      <c r="D897" s="1149"/>
      <c r="E897" s="1404"/>
      <c r="F897" s="1457"/>
      <c r="G897" s="1149"/>
      <c r="H897" s="1404"/>
      <c r="I897" s="1457"/>
      <c r="J897" s="1149"/>
      <c r="K897" s="1404"/>
      <c r="L897" s="1457"/>
      <c r="M897" s="1149"/>
      <c r="N897" s="1404"/>
      <c r="O897" s="1457"/>
      <c r="P897" s="1149"/>
      <c r="Q897" s="1404"/>
      <c r="R897" s="1457"/>
      <c r="S897" s="1149"/>
      <c r="T897" s="1404"/>
      <c r="U897" s="1457"/>
      <c r="V897" s="1149"/>
      <c r="W897" s="1404"/>
      <c r="X897" s="1457"/>
    </row>
    <row r="898" spans="1:24" ht="45.75" thickBot="1">
      <c r="A898" s="1383"/>
      <c r="B898" s="1383"/>
      <c r="C898" s="1440"/>
      <c r="D898" s="1141"/>
      <c r="E898" s="1383"/>
      <c r="F898" s="1440"/>
      <c r="G898" s="1141"/>
      <c r="H898" s="1383"/>
      <c r="I898" s="1440"/>
      <c r="J898" s="1137"/>
      <c r="K898" s="1427" t="s">
        <v>1467</v>
      </c>
      <c r="L898" s="1440"/>
      <c r="M898" s="1141"/>
      <c r="N898" s="1383"/>
      <c r="O898" s="1440"/>
      <c r="P898" s="1141"/>
      <c r="Q898" s="1383"/>
      <c r="R898" s="1440"/>
      <c r="S898" s="1141"/>
      <c r="T898" s="1383"/>
      <c r="U898" s="1440"/>
      <c r="V898" s="1141"/>
      <c r="W898" s="1383"/>
      <c r="X898" s="1440"/>
    </row>
    <row r="899" spans="1:24" ht="19.5" thickBot="1" thickTop="1">
      <c r="A899" s="1384" t="s">
        <v>1468</v>
      </c>
      <c r="B899" s="1408">
        <f>B896</f>
        <v>46</v>
      </c>
      <c r="C899" s="1441"/>
      <c r="D899" s="1128"/>
      <c r="E899" s="1417">
        <f>E896</f>
        <v>46</v>
      </c>
      <c r="F899" s="1461"/>
      <c r="G899" s="1128"/>
      <c r="H899" s="1419">
        <f>H896</f>
        <v>46</v>
      </c>
      <c r="I899" s="1465"/>
      <c r="J899" s="1824"/>
      <c r="K899" s="1422">
        <f>K896</f>
        <v>46</v>
      </c>
      <c r="L899" s="1477"/>
      <c r="M899" s="1128"/>
      <c r="N899" s="1429">
        <f>N896</f>
        <v>46</v>
      </c>
      <c r="O899" s="1483"/>
      <c r="P899" s="1128"/>
      <c r="Q899" s="1433">
        <f>Q896</f>
        <v>46</v>
      </c>
      <c r="R899" s="1487"/>
      <c r="S899" s="1127"/>
      <c r="T899" s="1438">
        <f>T896</f>
        <v>46</v>
      </c>
      <c r="U899" s="1492"/>
      <c r="V899" s="1129"/>
      <c r="W899" s="1435">
        <f>W896</f>
        <v>46</v>
      </c>
      <c r="X899" s="1490"/>
    </row>
    <row r="900" spans="1:24" ht="14.25">
      <c r="A900" s="1385" t="s">
        <v>1354</v>
      </c>
      <c r="B900" s="1133">
        <f>B868+C869</f>
        <v>150</v>
      </c>
      <c r="C900" s="1442"/>
      <c r="D900" s="1132"/>
      <c r="E900" s="1086">
        <f>E868+F869</f>
        <v>50</v>
      </c>
      <c r="F900" s="1462"/>
      <c r="G900" s="1112"/>
      <c r="H900" s="1123">
        <f>H868+I869</f>
        <v>70</v>
      </c>
      <c r="I900" s="1466"/>
      <c r="J900" s="1825"/>
      <c r="K900" s="1124">
        <f>K868+L869</f>
        <v>90</v>
      </c>
      <c r="L900" s="1462"/>
      <c r="M900" s="1112"/>
      <c r="N900" s="1125">
        <f>N868+O869</f>
        <v>120</v>
      </c>
      <c r="O900" s="1494"/>
      <c r="P900" s="1112"/>
      <c r="Q900" s="1126">
        <f>Q868+R869</f>
        <v>100</v>
      </c>
      <c r="R900" s="1462"/>
      <c r="S900" s="1112"/>
      <c r="T900" s="1134">
        <f>T868+U869</f>
        <v>60</v>
      </c>
      <c r="U900" s="1493"/>
      <c r="V900" s="1130"/>
      <c r="W900" s="1131">
        <f>W868+X869</f>
        <v>20</v>
      </c>
      <c r="X900" s="1450"/>
    </row>
    <row r="901" spans="1:24" ht="12.75">
      <c r="A901" s="1386" t="s">
        <v>32</v>
      </c>
      <c r="B901" s="1409" t="s">
        <v>1397</v>
      </c>
      <c r="C901" s="1443"/>
      <c r="D901" s="1132"/>
      <c r="E901" s="1409" t="s">
        <v>1397</v>
      </c>
      <c r="F901" s="1463"/>
      <c r="G901" s="1112"/>
      <c r="H901" s="1409" t="s">
        <v>1397</v>
      </c>
      <c r="I901" s="1467"/>
      <c r="J901" s="1825"/>
      <c r="K901" s="1409" t="s">
        <v>1397</v>
      </c>
      <c r="L901" s="1463"/>
      <c r="M901" s="1112"/>
      <c r="N901" s="1409" t="s">
        <v>1397</v>
      </c>
      <c r="O901" s="1463"/>
      <c r="P901" s="1112"/>
      <c r="Q901" s="1409" t="s">
        <v>1397</v>
      </c>
      <c r="R901" s="1463"/>
      <c r="S901" s="1112"/>
      <c r="T901" s="1409" t="s">
        <v>1397</v>
      </c>
      <c r="U901" s="1463"/>
      <c r="V901" s="1112"/>
      <c r="W901" s="1409" t="s">
        <v>1397</v>
      </c>
      <c r="X901" s="1463"/>
    </row>
    <row r="902" spans="1:24" ht="12.75">
      <c r="A902" s="1387" t="s">
        <v>33</v>
      </c>
      <c r="B902" s="1410" t="s">
        <v>1398</v>
      </c>
      <c r="C902" s="1444"/>
      <c r="D902" s="1112"/>
      <c r="E902" s="1410" t="s">
        <v>1398</v>
      </c>
      <c r="F902" s="1463"/>
      <c r="G902" s="1112"/>
      <c r="H902" s="1410" t="s">
        <v>1398</v>
      </c>
      <c r="I902" s="1467"/>
      <c r="J902" s="1825"/>
      <c r="K902" s="1410" t="s">
        <v>1398</v>
      </c>
      <c r="L902" s="1463"/>
      <c r="M902" s="1112"/>
      <c r="N902" s="1410" t="s">
        <v>1398</v>
      </c>
      <c r="O902" s="1463"/>
      <c r="P902" s="1112"/>
      <c r="Q902" s="1410" t="s">
        <v>1398</v>
      </c>
      <c r="R902" s="1463"/>
      <c r="S902" s="1112"/>
      <c r="T902" s="1410" t="s">
        <v>1398</v>
      </c>
      <c r="U902" s="1463"/>
      <c r="V902" s="1112"/>
      <c r="W902" s="1410" t="s">
        <v>1398</v>
      </c>
      <c r="X902" s="1463"/>
    </row>
    <row r="903" spans="1:24" ht="12.75">
      <c r="A903" s="1388" t="s">
        <v>37</v>
      </c>
      <c r="B903" s="1411" t="s">
        <v>37</v>
      </c>
      <c r="C903" s="1445"/>
      <c r="D903" s="1117"/>
      <c r="E903" s="1411" t="s">
        <v>37</v>
      </c>
      <c r="F903" s="1445"/>
      <c r="G903" s="1117"/>
      <c r="H903" s="1411" t="s">
        <v>37</v>
      </c>
      <c r="I903" s="1468"/>
      <c r="J903" s="1826"/>
      <c r="K903" s="1411" t="s">
        <v>37</v>
      </c>
      <c r="L903" s="1445"/>
      <c r="M903" s="1117"/>
      <c r="N903" s="1411" t="s">
        <v>1400</v>
      </c>
      <c r="O903" s="1445"/>
      <c r="P903" s="1117"/>
      <c r="Q903" s="1411" t="s">
        <v>37</v>
      </c>
      <c r="R903" s="1445"/>
      <c r="S903" s="1117"/>
      <c r="T903" s="1411" t="s">
        <v>37</v>
      </c>
      <c r="U903" s="1445"/>
      <c r="V903" s="1117"/>
      <c r="W903" s="1411" t="s">
        <v>37</v>
      </c>
      <c r="X903" s="1445"/>
    </row>
    <row r="904" spans="1:24" ht="12.75">
      <c r="A904" s="1389" t="s">
        <v>34</v>
      </c>
      <c r="B904" s="1412" t="s">
        <v>434</v>
      </c>
      <c r="C904" s="1445"/>
      <c r="D904" s="1112"/>
      <c r="E904" s="1412" t="s">
        <v>434</v>
      </c>
      <c r="F904" s="1445"/>
      <c r="G904" s="1112"/>
      <c r="H904" s="1412" t="s">
        <v>434</v>
      </c>
      <c r="I904" s="1468"/>
      <c r="J904" s="1825"/>
      <c r="K904" s="1412" t="s">
        <v>434</v>
      </c>
      <c r="L904" s="1445"/>
      <c r="M904" s="1112"/>
      <c r="N904" s="1412" t="s">
        <v>434</v>
      </c>
      <c r="O904" s="1445"/>
      <c r="P904" s="1112"/>
      <c r="Q904" s="1412" t="s">
        <v>434</v>
      </c>
      <c r="R904" s="1445"/>
      <c r="S904" s="1112"/>
      <c r="T904" s="1412" t="s">
        <v>434</v>
      </c>
      <c r="U904" s="1445"/>
      <c r="V904" s="1112"/>
      <c r="W904" s="1412" t="s">
        <v>434</v>
      </c>
      <c r="X904" s="1445"/>
    </row>
    <row r="905" spans="1:24" ht="12.75">
      <c r="A905" s="1390" t="s">
        <v>1370</v>
      </c>
      <c r="B905" s="1413" t="s">
        <v>200</v>
      </c>
      <c r="C905" s="1446"/>
      <c r="D905" s="1113"/>
      <c r="E905" s="1413" t="s">
        <v>200</v>
      </c>
      <c r="F905" s="1446"/>
      <c r="G905" s="1113"/>
      <c r="H905" s="1413" t="s">
        <v>200</v>
      </c>
      <c r="I905" s="1469"/>
      <c r="J905" s="1825"/>
      <c r="K905" s="1413" t="s">
        <v>200</v>
      </c>
      <c r="L905" s="1446"/>
      <c r="M905" s="1113"/>
      <c r="N905" s="1413" t="s">
        <v>200</v>
      </c>
      <c r="O905" s="1446"/>
      <c r="P905" s="1113"/>
      <c r="Q905" s="1413" t="s">
        <v>200</v>
      </c>
      <c r="R905" s="1446"/>
      <c r="S905" s="1113"/>
      <c r="T905" s="1413" t="s">
        <v>200</v>
      </c>
      <c r="U905" s="1446"/>
      <c r="V905" s="1113"/>
      <c r="W905" s="1413" t="s">
        <v>200</v>
      </c>
      <c r="X905" s="1446"/>
    </row>
    <row r="906" spans="1:24" ht="12.75">
      <c r="A906" s="1389" t="s">
        <v>1371</v>
      </c>
      <c r="B906" s="1412" t="s">
        <v>1399</v>
      </c>
      <c r="C906" s="1445"/>
      <c r="D906" s="1112"/>
      <c r="E906" s="1412" t="s">
        <v>1399</v>
      </c>
      <c r="F906" s="1445"/>
      <c r="G906" s="1112"/>
      <c r="H906" s="1412" t="s">
        <v>1399</v>
      </c>
      <c r="I906" s="1468"/>
      <c r="J906" s="1825"/>
      <c r="K906" s="1412" t="s">
        <v>1399</v>
      </c>
      <c r="L906" s="1445"/>
      <c r="M906" s="1112"/>
      <c r="N906" s="1412" t="s">
        <v>1399</v>
      </c>
      <c r="O906" s="1445"/>
      <c r="P906" s="1112"/>
      <c r="Q906" s="1412" t="s">
        <v>1399</v>
      </c>
      <c r="R906" s="1445"/>
      <c r="S906" s="1112"/>
      <c r="T906" s="1412" t="s">
        <v>1399</v>
      </c>
      <c r="U906" s="1445"/>
      <c r="V906" s="1112"/>
      <c r="W906" s="1412" t="s">
        <v>1399</v>
      </c>
      <c r="X906" s="1445"/>
    </row>
    <row r="907" spans="1:24" ht="12.75">
      <c r="A907" s="1390" t="s">
        <v>36</v>
      </c>
      <c r="B907" s="1390" t="s">
        <v>36</v>
      </c>
      <c r="C907" s="1445"/>
      <c r="E907" s="1390" t="s">
        <v>36</v>
      </c>
      <c r="F907" s="1445"/>
      <c r="H907" s="1390" t="s">
        <v>36</v>
      </c>
      <c r="I907" s="1468"/>
      <c r="J907" s="1827"/>
      <c r="K907" s="1390" t="s">
        <v>36</v>
      </c>
      <c r="L907" s="1445"/>
      <c r="N907" s="1390" t="s">
        <v>36</v>
      </c>
      <c r="O907" s="1445"/>
      <c r="Q907" s="1390" t="s">
        <v>36</v>
      </c>
      <c r="R907" s="1445"/>
      <c r="T907" s="1390" t="s">
        <v>36</v>
      </c>
      <c r="U907" s="1445"/>
      <c r="W907" s="1390" t="s">
        <v>36</v>
      </c>
      <c r="X907" s="1445"/>
    </row>
    <row r="908" spans="1:24" s="1115" customFormat="1" ht="13.5" thickBot="1">
      <c r="A908" s="1896" t="s">
        <v>1522</v>
      </c>
      <c r="B908" s="1896" t="s">
        <v>1522</v>
      </c>
      <c r="C908" s="1903"/>
      <c r="E908" s="1896" t="s">
        <v>1522</v>
      </c>
      <c r="F908" s="1903"/>
      <c r="H908" s="1896" t="s">
        <v>1522</v>
      </c>
      <c r="I908" s="1903"/>
      <c r="J908" s="1886"/>
      <c r="K908" s="1896" t="s">
        <v>1522</v>
      </c>
      <c r="L908" s="1903"/>
      <c r="N908" s="1896" t="s">
        <v>1522</v>
      </c>
      <c r="O908" s="1903"/>
      <c r="Q908" s="1391"/>
      <c r="R908" s="1447"/>
      <c r="T908" s="1391"/>
      <c r="U908" s="1447"/>
      <c r="W908" s="1391"/>
      <c r="X908" s="1447"/>
    </row>
    <row r="909" spans="1:28" s="1075" customFormat="1" ht="21.75" thickBot="1" thickTop="1">
      <c r="A909" s="1937" t="s">
        <v>1382</v>
      </c>
      <c r="B909" s="1925">
        <f>ROUNDDOWN((((B900+C901-IF(C907&gt;0,C907,0)-C903)/3)-C908)/IF(C909="yes",2,1),0)+IF(C907&lt;0,ROUNDDOWN(-C907/3,0),0)</f>
        <v>50</v>
      </c>
      <c r="C909" s="1898" t="s">
        <v>1525</v>
      </c>
      <c r="D909" s="1128"/>
      <c r="E909" s="1926">
        <f>ROUNDDOWN((((E900+F901-IF(F907&gt;0,F907,0)-F903)/3)-F908)/IF(F909="yes",2,1),0)+IF(F907&lt;0,ROUNDDOWN(-F907/3,0),0)</f>
        <v>16</v>
      </c>
      <c r="F909" s="1898" t="s">
        <v>1525</v>
      </c>
      <c r="G909" s="1128"/>
      <c r="H909" s="1925">
        <f>ROUNDDOWN((((H900+I901-IF(I907&gt;0,I907,0)-I903)/3)-I908)/IF(I909="yes",2,1),0)+IF(I907&lt;0,ROUNDDOWN(-I907/3,0),0)</f>
        <v>23</v>
      </c>
      <c r="I909" s="1898" t="s">
        <v>1525</v>
      </c>
      <c r="J909" s="1824"/>
      <c r="K909" s="1927">
        <f>ROUNDDOWN((((K900+L901-IF(L907&gt;0,L907,0)-L903)/3)-L908)/IF(L909="yes",2,1),0)+IF(L907&lt;0,ROUNDDOWN(-L907/3,0),0)</f>
        <v>30</v>
      </c>
      <c r="L909" s="1898" t="s">
        <v>1525</v>
      </c>
      <c r="M909" s="1128"/>
      <c r="N909" s="1928">
        <f>ROUNDDOWN((((N900+O901-IF(O907&gt;0,O907,0)-O903-40-O900)/3)-O908)/IF(O909="yes",2,1)+(40+O900)/3-O910/3-(O911/3)+IF(O907&lt;0,(-O907/3),0),0)</f>
        <v>40</v>
      </c>
      <c r="O909" s="1898" t="s">
        <v>1525</v>
      </c>
      <c r="P909" s="1128"/>
      <c r="Q909" s="1929">
        <f>ROUNDDOWN((Q900+R901-R907-R903)/3,0)/IF(R909="yes",2,1)</f>
        <v>33</v>
      </c>
      <c r="R909" s="1898" t="s">
        <v>1525</v>
      </c>
      <c r="S909" s="1127"/>
      <c r="T909" s="1930">
        <f>ROUNDDOWN((T900+U901-U907-U903)/3,0)/IF(U909="yes",2,1)</f>
        <v>20</v>
      </c>
      <c r="U909" s="1898" t="s">
        <v>1525</v>
      </c>
      <c r="V909" s="1129"/>
      <c r="W909" s="1931">
        <f>ROUNDDOWN((W900+X901-X907-X903)/3,0)</f>
        <v>6</v>
      </c>
      <c r="X909" s="1856"/>
      <c r="Y909" s="1114"/>
      <c r="Z909" s="1114"/>
      <c r="AA909" s="1076"/>
      <c r="AB909" s="1076"/>
    </row>
    <row r="910" spans="1:28" s="288" customFormat="1" ht="15" thickBot="1">
      <c r="A910" s="1392"/>
      <c r="B910" s="1077" t="s">
        <v>40</v>
      </c>
      <c r="C910" s="1448"/>
      <c r="D910" s="1111"/>
      <c r="E910" s="1077" t="s">
        <v>40</v>
      </c>
      <c r="F910" s="1448"/>
      <c r="G910" s="1111"/>
      <c r="H910" s="1089" t="s">
        <v>889</v>
      </c>
      <c r="I910" s="1470"/>
      <c r="J910" s="1825"/>
      <c r="K910" s="1092" t="s">
        <v>60</v>
      </c>
      <c r="L910" s="1448"/>
      <c r="M910" s="1895"/>
      <c r="N910" s="1430" t="s">
        <v>1523</v>
      </c>
      <c r="O910" s="1897"/>
      <c r="P910" s="1894"/>
      <c r="Q910" s="1077" t="s">
        <v>59</v>
      </c>
      <c r="R910" s="1448"/>
      <c r="S910" s="1111"/>
      <c r="T910" s="1104" t="s">
        <v>41</v>
      </c>
      <c r="U910" s="1448"/>
      <c r="V910" s="1111"/>
      <c r="W910" s="1089" t="s">
        <v>62</v>
      </c>
      <c r="X910" s="1448"/>
      <c r="Y910" s="1111"/>
      <c r="Z910" s="1111"/>
      <c r="AA910" s="1071"/>
      <c r="AB910" s="1071"/>
    </row>
    <row r="911" spans="1:28" s="6" customFormat="1" ht="15" thickBot="1">
      <c r="A911" s="1393"/>
      <c r="B911" s="1078" t="s">
        <v>1342</v>
      </c>
      <c r="C911" s="1449"/>
      <c r="D911" s="1112"/>
      <c r="E911" s="1087" t="s">
        <v>41</v>
      </c>
      <c r="F911" s="1449"/>
      <c r="G911" s="1112"/>
      <c r="H911" s="1078" t="s">
        <v>62</v>
      </c>
      <c r="I911" s="1471"/>
      <c r="J911" s="1825"/>
      <c r="K911" s="1093" t="s">
        <v>61</v>
      </c>
      <c r="L911" s="1449"/>
      <c r="M911" s="1130"/>
      <c r="N911" s="1914" t="s">
        <v>1524</v>
      </c>
      <c r="O911" s="1897"/>
      <c r="P911" s="1132"/>
      <c r="Q911" s="1087" t="s">
        <v>62</v>
      </c>
      <c r="R911" s="1449"/>
      <c r="S911" s="1112"/>
      <c r="T911" s="1105" t="s">
        <v>42</v>
      </c>
      <c r="U911" s="1449"/>
      <c r="V911" s="1112"/>
      <c r="W911" s="1078" t="s">
        <v>891</v>
      </c>
      <c r="X911" s="1449"/>
      <c r="Y911" s="1112"/>
      <c r="Z911" s="1112"/>
      <c r="AA911" s="8"/>
      <c r="AB911" s="8"/>
    </row>
    <row r="912" spans="1:28" s="6" customFormat="1" ht="14.25">
      <c r="A912" s="1393" t="s">
        <v>1383</v>
      </c>
      <c r="B912" s="1078" t="s">
        <v>1374</v>
      </c>
      <c r="C912" s="1449"/>
      <c r="D912" s="1112"/>
      <c r="E912" s="1078" t="s">
        <v>1374</v>
      </c>
      <c r="F912" s="1449"/>
      <c r="G912" s="1112"/>
      <c r="H912" s="1078" t="s">
        <v>891</v>
      </c>
      <c r="I912" s="1471"/>
      <c r="J912" s="1825"/>
      <c r="K912" s="1093" t="s">
        <v>64</v>
      </c>
      <c r="L912" s="1449"/>
      <c r="M912" s="1112"/>
      <c r="N912" s="1077" t="s">
        <v>59</v>
      </c>
      <c r="O912" s="1448"/>
      <c r="P912" s="1112"/>
      <c r="Q912" s="1087" t="s">
        <v>63</v>
      </c>
      <c r="R912" s="1449"/>
      <c r="S912" s="1112"/>
      <c r="T912" s="1105" t="s">
        <v>43</v>
      </c>
      <c r="U912" s="1449"/>
      <c r="V912" s="1112"/>
      <c r="W912" s="1078" t="s">
        <v>1378</v>
      </c>
      <c r="X912" s="1449"/>
      <c r="Y912" s="1112"/>
      <c r="Z912" s="1112"/>
      <c r="AA912" s="8"/>
      <c r="AB912" s="8"/>
    </row>
    <row r="913" spans="1:28" s="6" customFormat="1" ht="14.25">
      <c r="A913" s="1393" t="s">
        <v>1384</v>
      </c>
      <c r="B913" s="1079" t="s">
        <v>1375</v>
      </c>
      <c r="C913" s="1449"/>
      <c r="D913" s="1112"/>
      <c r="E913" s="1079" t="s">
        <v>1375</v>
      </c>
      <c r="F913" s="1449"/>
      <c r="G913" s="1112"/>
      <c r="H913" s="1079" t="s">
        <v>1375</v>
      </c>
      <c r="I913" s="1471"/>
      <c r="J913" s="1825"/>
      <c r="K913" s="1094" t="s">
        <v>1380</v>
      </c>
      <c r="L913" s="1449"/>
      <c r="M913" s="1112"/>
      <c r="N913" s="1087" t="s">
        <v>61</v>
      </c>
      <c r="O913" s="1449"/>
      <c r="P913" s="1112"/>
      <c r="Q913" s="1100" t="s">
        <v>1375</v>
      </c>
      <c r="R913" s="1449"/>
      <c r="S913" s="1112"/>
      <c r="T913" s="1088"/>
      <c r="U913" s="1109"/>
      <c r="V913" s="1112"/>
      <c r="W913" s="1088"/>
      <c r="X913" s="1109"/>
      <c r="Y913" s="1112"/>
      <c r="Z913" s="1112"/>
      <c r="AA913" s="8"/>
      <c r="AB913" s="8"/>
    </row>
    <row r="914" spans="1:28" s="6" customFormat="1" ht="14.25">
      <c r="A914" s="1393" t="s">
        <v>1385</v>
      </c>
      <c r="B914" s="1080" t="s">
        <v>44</v>
      </c>
      <c r="C914" s="1449"/>
      <c r="D914" s="1112"/>
      <c r="E914" s="1088"/>
      <c r="F914" s="1109"/>
      <c r="G914" s="1112"/>
      <c r="H914" s="1080" t="s">
        <v>50</v>
      </c>
      <c r="I914" s="1471"/>
      <c r="J914" s="1825"/>
      <c r="K914" s="1095" t="s">
        <v>1375</v>
      </c>
      <c r="L914" s="1449"/>
      <c r="M914" s="1112"/>
      <c r="N914" s="1087" t="s">
        <v>63</v>
      </c>
      <c r="O914" s="1449"/>
      <c r="P914" s="1112"/>
      <c r="Q914" s="1101" t="s">
        <v>1381</v>
      </c>
      <c r="R914" s="1488"/>
      <c r="S914" s="1112"/>
      <c r="T914" s="1088"/>
      <c r="U914" s="1109"/>
      <c r="V914" s="1112"/>
      <c r="W914" s="1088"/>
      <c r="X914" s="1109"/>
      <c r="Y914" s="1112"/>
      <c r="Z914" s="1112"/>
      <c r="AA914" s="8"/>
      <c r="AB914" s="8"/>
    </row>
    <row r="915" spans="1:28" s="6" customFormat="1" ht="14.25">
      <c r="A915" s="1393" t="s">
        <v>1386</v>
      </c>
      <c r="B915" s="1081" t="s">
        <v>46</v>
      </c>
      <c r="C915" s="1449"/>
      <c r="D915" s="1112"/>
      <c r="E915" s="1080" t="s">
        <v>47</v>
      </c>
      <c r="F915" s="1449"/>
      <c r="G915" s="1112"/>
      <c r="H915" s="1080" t="s">
        <v>48</v>
      </c>
      <c r="I915" s="1471"/>
      <c r="J915" s="1825"/>
      <c r="K915" s="1096" t="s">
        <v>69</v>
      </c>
      <c r="L915" s="1449"/>
      <c r="M915" s="1112"/>
      <c r="N915" s="1079" t="s">
        <v>1375</v>
      </c>
      <c r="O915" s="1449"/>
      <c r="P915" s="1112"/>
      <c r="Q915" s="1102" t="s">
        <v>1392</v>
      </c>
      <c r="R915" s="1488"/>
      <c r="S915" s="1112"/>
      <c r="T915" s="1088"/>
      <c r="U915" s="1109"/>
      <c r="V915" s="1112"/>
      <c r="W915" s="1088"/>
      <c r="X915" s="1109"/>
      <c r="Y915" s="1112"/>
      <c r="Z915" s="1112"/>
      <c r="AA915" s="8"/>
      <c r="AB915" s="8"/>
    </row>
    <row r="916" spans="1:28" s="6" customFormat="1" ht="14.25">
      <c r="A916" s="1393" t="s">
        <v>1387</v>
      </c>
      <c r="B916" s="1082" t="s">
        <v>49</v>
      </c>
      <c r="C916" s="1449"/>
      <c r="D916" s="1112"/>
      <c r="E916" s="1088"/>
      <c r="F916" s="1109"/>
      <c r="G916" s="1112"/>
      <c r="H916" s="1080" t="s">
        <v>45</v>
      </c>
      <c r="I916" s="1471"/>
      <c r="J916" s="1825"/>
      <c r="K916" s="1096" t="s">
        <v>66</v>
      </c>
      <c r="L916" s="1449"/>
      <c r="M916" s="1112"/>
      <c r="N916" s="1080" t="s">
        <v>66</v>
      </c>
      <c r="O916" s="1449"/>
      <c r="P916" s="1112"/>
      <c r="Q916" s="1103" t="s">
        <v>44</v>
      </c>
      <c r="R916" s="1449"/>
      <c r="S916" s="1112"/>
      <c r="T916" s="1106" t="s">
        <v>65</v>
      </c>
      <c r="U916" s="1449"/>
      <c r="V916" s="1112"/>
      <c r="W916" s="1088"/>
      <c r="X916" s="1109"/>
      <c r="Y916" s="1112"/>
      <c r="Z916" s="1112"/>
      <c r="AA916" s="8"/>
      <c r="AB916" s="8"/>
    </row>
    <row r="917" spans="1:24" ht="14.25">
      <c r="A917" s="1393" t="s">
        <v>1385</v>
      </c>
      <c r="B917" s="1080" t="s">
        <v>51</v>
      </c>
      <c r="C917" s="1449"/>
      <c r="E917" s="1088"/>
      <c r="F917" s="1109"/>
      <c r="H917" s="1083" t="s">
        <v>52</v>
      </c>
      <c r="I917" s="1471"/>
      <c r="J917" s="1827"/>
      <c r="K917" s="1096" t="s">
        <v>65</v>
      </c>
      <c r="L917" s="1449"/>
      <c r="N917" s="1080" t="s">
        <v>47</v>
      </c>
      <c r="O917" s="1449"/>
      <c r="Q917" s="1083" t="s">
        <v>52</v>
      </c>
      <c r="R917" s="1449"/>
      <c r="T917" s="1107" t="s">
        <v>52</v>
      </c>
      <c r="U917" s="1449"/>
      <c r="W917" s="1083" t="s">
        <v>67</v>
      </c>
      <c r="X917" s="1449"/>
    </row>
    <row r="918" spans="1:24" ht="14.25">
      <c r="A918" s="1393" t="s">
        <v>1388</v>
      </c>
      <c r="B918" s="1083" t="s">
        <v>52</v>
      </c>
      <c r="C918" s="1449"/>
      <c r="E918" s="1083" t="s">
        <v>52</v>
      </c>
      <c r="F918" s="1449"/>
      <c r="H918" s="1083" t="s">
        <v>53</v>
      </c>
      <c r="I918" s="1471"/>
      <c r="J918" s="1827"/>
      <c r="K918" s="1097" t="s">
        <v>52</v>
      </c>
      <c r="L918" s="1449"/>
      <c r="N918" s="1083" t="s">
        <v>52</v>
      </c>
      <c r="O918" s="1449"/>
      <c r="Q918" s="1083" t="s">
        <v>53</v>
      </c>
      <c r="R918" s="1449"/>
      <c r="T918" s="1088"/>
      <c r="U918" s="1109"/>
      <c r="W918" s="1088"/>
      <c r="X918" s="1109"/>
    </row>
    <row r="919" spans="1:24" ht="14.25">
      <c r="A919" s="1393" t="s">
        <v>1389</v>
      </c>
      <c r="B919" s="1083" t="s">
        <v>53</v>
      </c>
      <c r="C919" s="1449"/>
      <c r="E919" s="1083" t="s">
        <v>53</v>
      </c>
      <c r="F919" s="1449"/>
      <c r="H919" s="1084" t="s">
        <v>1377</v>
      </c>
      <c r="I919" s="1471"/>
      <c r="J919" s="1827"/>
      <c r="K919" s="1098" t="s">
        <v>1376</v>
      </c>
      <c r="L919" s="1449"/>
      <c r="N919" s="1083" t="s">
        <v>53</v>
      </c>
      <c r="O919" s="1449"/>
      <c r="Q919" s="1084" t="s">
        <v>1376</v>
      </c>
      <c r="R919" s="1449"/>
      <c r="T919" s="1088"/>
      <c r="U919" s="1109"/>
      <c r="W919" s="1088"/>
      <c r="X919" s="1109"/>
    </row>
    <row r="920" spans="1:26" s="6" customFormat="1" ht="14.25">
      <c r="A920" s="1393"/>
      <c r="B920" s="1084" t="s">
        <v>1376</v>
      </c>
      <c r="C920" s="1449"/>
      <c r="D920" s="1116"/>
      <c r="E920" s="1084" t="s">
        <v>1345</v>
      </c>
      <c r="F920" s="1449"/>
      <c r="G920" s="1116"/>
      <c r="H920" s="1090" t="s">
        <v>55</v>
      </c>
      <c r="I920" s="1471"/>
      <c r="J920" s="1826"/>
      <c r="K920" s="1099" t="s">
        <v>55</v>
      </c>
      <c r="L920" s="1449"/>
      <c r="M920" s="1116"/>
      <c r="N920" s="1084" t="s">
        <v>1376</v>
      </c>
      <c r="O920" s="1449"/>
      <c r="P920" s="1116"/>
      <c r="Q920" s="1090" t="s">
        <v>55</v>
      </c>
      <c r="R920" s="1449"/>
      <c r="S920" s="1116"/>
      <c r="T920" s="1088"/>
      <c r="U920" s="1109"/>
      <c r="V920" s="1116"/>
      <c r="W920" s="1090" t="s">
        <v>55</v>
      </c>
      <c r="X920" s="1449"/>
      <c r="Y920" s="1116"/>
      <c r="Z920" s="1116"/>
    </row>
    <row r="921" spans="1:24" ht="14.25">
      <c r="A921" s="1393"/>
      <c r="B921" s="1085" t="s">
        <v>55</v>
      </c>
      <c r="C921" s="1449"/>
      <c r="E921" s="1088"/>
      <c r="F921" s="1109"/>
      <c r="H921" s="1091" t="s">
        <v>1379</v>
      </c>
      <c r="I921" s="1471"/>
      <c r="J921" s="1827"/>
      <c r="K921" s="1099" t="s">
        <v>73</v>
      </c>
      <c r="L921" s="1449"/>
      <c r="N921" s="1090" t="s">
        <v>55</v>
      </c>
      <c r="O921" s="1449"/>
      <c r="Q921" s="1091" t="s">
        <v>1379</v>
      </c>
      <c r="R921" s="1449"/>
      <c r="T921" s="1088"/>
      <c r="U921" s="1109"/>
      <c r="W921" s="1088"/>
      <c r="X921" s="1109"/>
    </row>
    <row r="922" spans="1:26" s="6" customFormat="1" ht="14.25">
      <c r="A922" s="1393"/>
      <c r="B922" s="1091" t="s">
        <v>1393</v>
      </c>
      <c r="C922" s="1449"/>
      <c r="D922" s="1116"/>
      <c r="E922" s="1088"/>
      <c r="F922" s="1109"/>
      <c r="G922" s="1116"/>
      <c r="H922" s="1091" t="s">
        <v>1393</v>
      </c>
      <c r="I922" s="1471"/>
      <c r="J922" s="1826"/>
      <c r="K922" s="1091" t="s">
        <v>1393</v>
      </c>
      <c r="L922" s="1449"/>
      <c r="M922" s="1116"/>
      <c r="N922" s="1091" t="s">
        <v>1393</v>
      </c>
      <c r="O922" s="1449"/>
      <c r="P922" s="1116"/>
      <c r="Q922" s="1091" t="s">
        <v>1393</v>
      </c>
      <c r="R922" s="1449"/>
      <c r="S922" s="1116"/>
      <c r="T922" s="1088"/>
      <c r="U922" s="1109"/>
      <c r="V922" s="1116"/>
      <c r="W922" s="1088"/>
      <c r="X922" s="1109"/>
      <c r="Y922" s="1116"/>
      <c r="Z922" s="1116"/>
    </row>
    <row r="923" spans="1:24" ht="15">
      <c r="A923" s="1938" t="s">
        <v>68</v>
      </c>
      <c r="B923" s="1119">
        <f>Germany!AH33+Germany!AI33</f>
        <v>0</v>
      </c>
      <c r="C923" s="1450"/>
      <c r="E923" s="1119">
        <f>Italy!Y33+Italy!Z33</f>
        <v>0</v>
      </c>
      <c r="F923" s="1450"/>
      <c r="H923" s="1119">
        <f>Japan!AT40+Japan!AU40</f>
        <v>0</v>
      </c>
      <c r="I923" s="1472"/>
      <c r="J923" s="1827"/>
      <c r="K923" s="1120" t="s">
        <v>68</v>
      </c>
      <c r="L923" s="1449"/>
      <c r="N923" s="1119">
        <f>Britain!AK40+Britain!AL40</f>
        <v>0</v>
      </c>
      <c r="O923" s="1450"/>
      <c r="Q923" s="1119">
        <f>USANavy!W33+USANavy!X33+USANavy!AK33+USANavy!AL33</f>
        <v>0</v>
      </c>
      <c r="R923" s="1450"/>
      <c r="T923" s="1122" t="s">
        <v>68</v>
      </c>
      <c r="U923" s="1449"/>
      <c r="W923" s="1121"/>
      <c r="X923" s="1109"/>
    </row>
    <row r="924" spans="1:24" ht="20.25">
      <c r="A924" s="1933" t="s">
        <v>1369</v>
      </c>
      <c r="B924" s="1934">
        <f>C910*3+C911*2+C912*1+C913*3+C914*10+C915*8+C917*4+C918*3+C919+C920*3+C921*2+C916*6+C922*5+B923*3</f>
        <v>0</v>
      </c>
      <c r="C924" s="1451"/>
      <c r="E924" s="1934">
        <f>F910*3+F911*2+F912*1+F913*3+F915*4+F918*3+F919+F920*3+E923*3</f>
        <v>0</v>
      </c>
      <c r="F924" s="1450"/>
      <c r="H924" s="1934">
        <f>I910*3+I911*2+I912+I913*3+I914*6+I915*4+I916*2+I917*3+I918+I919*3+I920*2+I921*10+I922*5+H923*3</f>
        <v>0</v>
      </c>
      <c r="I924" s="1472"/>
      <c r="J924" s="1886"/>
      <c r="K924" s="1934">
        <f>L910*3+L911*2+L912+L914*3+L915*10+L916*8+L917*6+L918*3+L913+L919*3+L920*2+L922*5+L923*3</f>
        <v>0</v>
      </c>
      <c r="L924" s="1450"/>
      <c r="N924" s="1934">
        <f>O912*3+O913*2+O914*1+O915*3+O916*8+O917*4+O918*3+O919+O920*3+O921*2+O922*5+N923*3-R915*3-R914</f>
        <v>0</v>
      </c>
      <c r="O924" s="1450"/>
      <c r="Q924" s="1934">
        <f>R910*3+R911*2+R912+R913*3+R914+R915*3+R916*10+R917*3+R918+R919*3+R920*2+R921*10+R922*5+Q923*3</f>
        <v>0</v>
      </c>
      <c r="R924" s="1450"/>
      <c r="T924" s="1932">
        <f>U910*2+U911+U912+U916*6+U917*3+U923*3</f>
        <v>0</v>
      </c>
      <c r="U924" s="1450"/>
      <c r="W924" s="1934">
        <f>X910*2+X911+X912+X917*3+X920*2</f>
        <v>0</v>
      </c>
      <c r="X924" s="1450"/>
    </row>
    <row r="925" spans="1:24" ht="12.75">
      <c r="A925" s="1391"/>
      <c r="B925" s="1857">
        <f>IF(B924&gt;B909,"UCL Error","")</f>
      </c>
      <c r="C925" s="1447"/>
      <c r="E925" s="1857">
        <f>IF(E924&gt;E909,"UCL Error","")</f>
      </c>
      <c r="F925" s="1447"/>
      <c r="H925" s="1857">
        <f>IF(H924&gt;H909,"UCL Error","")</f>
      </c>
      <c r="I925" s="1447"/>
      <c r="J925" s="1827"/>
      <c r="K925" s="1857">
        <f>IF(K924&gt;K909,"UCL Error","")</f>
      </c>
      <c r="L925" s="1447"/>
      <c r="N925" s="1857">
        <f>IF(N924&gt;N909,"UCL Error","")</f>
      </c>
      <c r="O925" s="1447"/>
      <c r="Q925" s="1857">
        <f>IF(Q924&gt;Q909,"UCL Error","")</f>
      </c>
      <c r="R925" s="1447"/>
      <c r="T925" s="1857">
        <f>IF(T924&gt;T909,"UCL Error","")</f>
      </c>
      <c r="U925" s="1447"/>
      <c r="W925" s="1857">
        <f>IF(W924&gt;W909,"UCL Error","")</f>
      </c>
      <c r="X925" s="1447"/>
    </row>
    <row r="926" spans="1:24" ht="15.75">
      <c r="A926" s="1394" t="s">
        <v>1390</v>
      </c>
      <c r="B926" s="1414">
        <f>B924+C905+C906+C904+C907</f>
        <v>0</v>
      </c>
      <c r="C926" s="1447"/>
      <c r="E926" s="1414">
        <f>E924+F905+F906+F904+F907</f>
        <v>0</v>
      </c>
      <c r="F926" s="1447"/>
      <c r="H926" s="1414">
        <f>H924+I905+I906+I904+I907</f>
        <v>0</v>
      </c>
      <c r="I926" s="1447"/>
      <c r="J926" s="1828"/>
      <c r="K926" s="1414">
        <f>K924+L905+L906+L904+L907</f>
        <v>0</v>
      </c>
      <c r="L926" s="1447"/>
      <c r="N926" s="1414">
        <f>N924+O905+O906+O904+O907</f>
        <v>0</v>
      </c>
      <c r="O926" s="1447"/>
      <c r="Q926" s="1414">
        <f>Q924+R905+R906+R904+R907</f>
        <v>0</v>
      </c>
      <c r="R926" s="1447"/>
      <c r="T926" s="1414">
        <f>T924+U905+U906+U904+U907</f>
        <v>0</v>
      </c>
      <c r="U926" s="1447"/>
      <c r="W926" s="1414">
        <f>W924+X905+X906+X904+X907</f>
        <v>0</v>
      </c>
      <c r="X926" s="1447"/>
    </row>
    <row r="927" spans="1:24" ht="13.5" thickBot="1">
      <c r="A927" s="1395" t="s">
        <v>35</v>
      </c>
      <c r="B927" s="1395" t="s">
        <v>55</v>
      </c>
      <c r="C927" s="1445"/>
      <c r="E927" s="1395" t="s">
        <v>55</v>
      </c>
      <c r="F927" s="1445"/>
      <c r="H927" s="1395" t="s">
        <v>55</v>
      </c>
      <c r="I927" s="1468"/>
      <c r="J927" s="1827"/>
      <c r="K927" s="1395" t="s">
        <v>55</v>
      </c>
      <c r="L927" s="1445"/>
      <c r="N927" s="1395" t="s">
        <v>55</v>
      </c>
      <c r="O927" s="1445"/>
      <c r="Q927" s="1395" t="s">
        <v>55</v>
      </c>
      <c r="R927" s="1445"/>
      <c r="T927" s="1881"/>
      <c r="U927" s="1882"/>
      <c r="W927" s="1878"/>
      <c r="X927" s="1879"/>
    </row>
    <row r="928" spans="1:24" ht="19.5" thickBot="1" thickTop="1">
      <c r="A928" s="1384" t="s">
        <v>1396</v>
      </c>
      <c r="B928" s="1408">
        <f>B899+C901+C902-B926-C927-C903</f>
        <v>46</v>
      </c>
      <c r="C928" s="1441"/>
      <c r="D928" s="1128"/>
      <c r="E928" s="1417">
        <f>E899+F901+F902-E926-F927-F903</f>
        <v>46</v>
      </c>
      <c r="F928" s="1461"/>
      <c r="G928" s="1128"/>
      <c r="H928" s="1419">
        <f>H899+I901+I902-H926-I927-I903</f>
        <v>46</v>
      </c>
      <c r="I928" s="1465"/>
      <c r="J928" s="1824"/>
      <c r="K928" s="1422">
        <f>K899+L901+L902-K926-L927-L903</f>
        <v>46</v>
      </c>
      <c r="L928" s="1477"/>
      <c r="M928" s="1128"/>
      <c r="N928" s="1902">
        <f>N899+O901+O902-O903-O908-O910-O911-N926-O927</f>
        <v>46</v>
      </c>
      <c r="O928" s="1483"/>
      <c r="P928" s="1128"/>
      <c r="Q928" s="1433">
        <f>Q899+R901+R902-Q926-R927-R903</f>
        <v>46</v>
      </c>
      <c r="R928" s="1487"/>
      <c r="S928" s="1127"/>
      <c r="T928" s="1438">
        <f>T899+U901+U902-T926-U927-U903</f>
        <v>46</v>
      </c>
      <c r="U928" s="1492"/>
      <c r="V928" s="1129"/>
      <c r="W928" s="1435">
        <f>W899+X901+X902-W926-X927-X903</f>
        <v>46</v>
      </c>
      <c r="X928" s="1490"/>
    </row>
    <row r="929" spans="1:24" s="1142" customFormat="1" ht="30">
      <c r="A929" s="1910" t="s">
        <v>1402</v>
      </c>
      <c r="B929" s="1588"/>
      <c r="C929" s="1452"/>
      <c r="E929" s="1589"/>
      <c r="F929" s="1452"/>
      <c r="H929" s="1588"/>
      <c r="I929" s="1473"/>
      <c r="J929" s="1891"/>
      <c r="K929" s="1590"/>
      <c r="L929" s="1478"/>
      <c r="N929" s="1591"/>
      <c r="O929" s="1478"/>
      <c r="Q929" s="1591"/>
      <c r="R929" s="1478"/>
      <c r="T929" s="1591"/>
      <c r="U929" s="1478"/>
      <c r="X929" s="1478"/>
    </row>
    <row r="930" spans="1:24" s="1139" customFormat="1" ht="45.75" thickBot="1">
      <c r="A930" s="1396"/>
      <c r="B930" s="1138"/>
      <c r="C930" s="1453"/>
      <c r="E930" s="1138"/>
      <c r="F930" s="1453"/>
      <c r="H930" s="1138"/>
      <c r="I930" s="1474"/>
      <c r="J930" s="1151"/>
      <c r="K930" s="1423" t="s">
        <v>1469</v>
      </c>
      <c r="L930" s="1479"/>
      <c r="O930" s="1484"/>
      <c r="R930" s="1484"/>
      <c r="U930" s="1484"/>
      <c r="X930" s="1484"/>
    </row>
    <row r="931" spans="1:24" ht="19.5" thickBot="1" thickTop="1">
      <c r="A931" s="1397" t="s">
        <v>1470</v>
      </c>
      <c r="B931" s="1408">
        <f>B928</f>
        <v>46</v>
      </c>
      <c r="C931" s="1441"/>
      <c r="D931" s="1128"/>
      <c r="E931" s="1417">
        <f>E928</f>
        <v>46</v>
      </c>
      <c r="F931" s="1461"/>
      <c r="G931" s="1128"/>
      <c r="H931" s="1419">
        <f>H928</f>
        <v>46</v>
      </c>
      <c r="I931" s="1465"/>
      <c r="J931" s="1824"/>
      <c r="K931" s="1422">
        <f>K928</f>
        <v>46</v>
      </c>
      <c r="L931" s="1477"/>
      <c r="M931" s="1128"/>
      <c r="N931" s="1429">
        <f>N928</f>
        <v>46</v>
      </c>
      <c r="O931" s="1483"/>
      <c r="P931" s="1128"/>
      <c r="Q931" s="1433">
        <f>Q928</f>
        <v>46</v>
      </c>
      <c r="R931" s="1487"/>
      <c r="S931" s="1127"/>
      <c r="T931" s="1438">
        <f>T928</f>
        <v>46</v>
      </c>
      <c r="U931" s="1492"/>
      <c r="V931" s="1129"/>
      <c r="W931" s="1435">
        <f>W928</f>
        <v>46</v>
      </c>
      <c r="X931" s="1490"/>
    </row>
    <row r="932" spans="1:24" ht="14.25">
      <c r="A932" s="1385" t="s">
        <v>1354</v>
      </c>
      <c r="B932" s="1133">
        <f>B900+C901</f>
        <v>150</v>
      </c>
      <c r="C932" s="1442"/>
      <c r="D932" s="1132"/>
      <c r="E932" s="1086">
        <f>E900+F901</f>
        <v>50</v>
      </c>
      <c r="F932" s="1462"/>
      <c r="G932" s="1112"/>
      <c r="H932" s="1123">
        <f>H900+I901</f>
        <v>70</v>
      </c>
      <c r="I932" s="1466"/>
      <c r="J932" s="1825"/>
      <c r="K932" s="1124">
        <f>K900+L901</f>
        <v>90</v>
      </c>
      <c r="L932" s="1462"/>
      <c r="M932" s="1112"/>
      <c r="N932" s="1125">
        <f>N900+O901</f>
        <v>120</v>
      </c>
      <c r="O932" s="1494"/>
      <c r="P932" s="1112"/>
      <c r="Q932" s="1126">
        <f>Q900+R901</f>
        <v>100</v>
      </c>
      <c r="R932" s="1462"/>
      <c r="S932" s="1112"/>
      <c r="T932" s="1134">
        <f>T900+U901</f>
        <v>60</v>
      </c>
      <c r="U932" s="1493"/>
      <c r="V932" s="1130"/>
      <c r="W932" s="1131">
        <f>W900+X901</f>
        <v>20</v>
      </c>
      <c r="X932" s="1450"/>
    </row>
    <row r="933" spans="1:24" ht="12.75">
      <c r="A933" s="1386" t="s">
        <v>32</v>
      </c>
      <c r="B933" s="1409" t="s">
        <v>1397</v>
      </c>
      <c r="C933" s="1443"/>
      <c r="D933" s="1132"/>
      <c r="E933" s="1409" t="s">
        <v>1397</v>
      </c>
      <c r="F933" s="1463"/>
      <c r="G933" s="1112"/>
      <c r="H933" s="1409" t="s">
        <v>1397</v>
      </c>
      <c r="I933" s="1467"/>
      <c r="J933" s="1825"/>
      <c r="K933" s="1409" t="s">
        <v>1397</v>
      </c>
      <c r="L933" s="1463"/>
      <c r="M933" s="1112"/>
      <c r="N933" s="1409" t="s">
        <v>1397</v>
      </c>
      <c r="O933" s="1463"/>
      <c r="P933" s="1112"/>
      <c r="Q933" s="1409" t="s">
        <v>1397</v>
      </c>
      <c r="R933" s="1463"/>
      <c r="S933" s="1112"/>
      <c r="T933" s="1409" t="s">
        <v>1397</v>
      </c>
      <c r="U933" s="1463"/>
      <c r="V933" s="1112"/>
      <c r="W933" s="1409" t="s">
        <v>1397</v>
      </c>
      <c r="X933" s="1463"/>
    </row>
    <row r="934" spans="1:24" ht="12.75">
      <c r="A934" s="1387" t="s">
        <v>33</v>
      </c>
      <c r="B934" s="1410" t="s">
        <v>1398</v>
      </c>
      <c r="C934" s="1444"/>
      <c r="D934" s="1112"/>
      <c r="E934" s="1410" t="s">
        <v>1398</v>
      </c>
      <c r="F934" s="1463"/>
      <c r="G934" s="1112"/>
      <c r="H934" s="1410" t="s">
        <v>1398</v>
      </c>
      <c r="I934" s="1467"/>
      <c r="J934" s="1825"/>
      <c r="K934" s="1410" t="s">
        <v>1398</v>
      </c>
      <c r="L934" s="1463"/>
      <c r="M934" s="1112"/>
      <c r="N934" s="1410" t="s">
        <v>1398</v>
      </c>
      <c r="O934" s="1463"/>
      <c r="P934" s="1112"/>
      <c r="Q934" s="1410" t="s">
        <v>1398</v>
      </c>
      <c r="R934" s="1463"/>
      <c r="S934" s="1112"/>
      <c r="T934" s="1410" t="s">
        <v>1398</v>
      </c>
      <c r="U934" s="1463"/>
      <c r="V934" s="1112"/>
      <c r="W934" s="1410" t="s">
        <v>1398</v>
      </c>
      <c r="X934" s="1463"/>
    </row>
    <row r="935" spans="1:24" ht="12.75">
      <c r="A935" s="1388" t="s">
        <v>37</v>
      </c>
      <c r="B935" s="1411" t="s">
        <v>37</v>
      </c>
      <c r="C935" s="1445"/>
      <c r="D935" s="1117"/>
      <c r="E935" s="1411" t="s">
        <v>37</v>
      </c>
      <c r="F935" s="1445"/>
      <c r="G935" s="1117"/>
      <c r="H935" s="1411" t="s">
        <v>37</v>
      </c>
      <c r="I935" s="1468"/>
      <c r="J935" s="1826"/>
      <c r="K935" s="1411" t="s">
        <v>37</v>
      </c>
      <c r="L935" s="1445"/>
      <c r="M935" s="1117"/>
      <c r="N935" s="1411" t="s">
        <v>1400</v>
      </c>
      <c r="O935" s="1445"/>
      <c r="P935" s="1117"/>
      <c r="Q935" s="1411" t="s">
        <v>37</v>
      </c>
      <c r="R935" s="1445"/>
      <c r="S935" s="1117"/>
      <c r="T935" s="1411" t="s">
        <v>37</v>
      </c>
      <c r="U935" s="1445"/>
      <c r="V935" s="1117"/>
      <c r="W935" s="1411" t="s">
        <v>37</v>
      </c>
      <c r="X935" s="1445"/>
    </row>
    <row r="936" spans="1:24" ht="12.75">
      <c r="A936" s="1389" t="s">
        <v>34</v>
      </c>
      <c r="B936" s="1412" t="s">
        <v>434</v>
      </c>
      <c r="C936" s="1445"/>
      <c r="D936" s="1112"/>
      <c r="E936" s="1412" t="s">
        <v>434</v>
      </c>
      <c r="F936" s="1445"/>
      <c r="G936" s="1112"/>
      <c r="H936" s="1412" t="s">
        <v>434</v>
      </c>
      <c r="I936" s="1468"/>
      <c r="J936" s="1825"/>
      <c r="K936" s="1412" t="s">
        <v>434</v>
      </c>
      <c r="L936" s="1445"/>
      <c r="M936" s="1112"/>
      <c r="N936" s="1412" t="s">
        <v>434</v>
      </c>
      <c r="O936" s="1445"/>
      <c r="P936" s="1112"/>
      <c r="Q936" s="1412" t="s">
        <v>434</v>
      </c>
      <c r="R936" s="1445"/>
      <c r="S936" s="1112"/>
      <c r="T936" s="1412" t="s">
        <v>434</v>
      </c>
      <c r="U936" s="1445"/>
      <c r="V936" s="1112"/>
      <c r="W936" s="1412" t="s">
        <v>434</v>
      </c>
      <c r="X936" s="1445"/>
    </row>
    <row r="937" spans="1:24" ht="12.75">
      <c r="A937" s="1390" t="s">
        <v>1370</v>
      </c>
      <c r="B937" s="1413" t="s">
        <v>200</v>
      </c>
      <c r="C937" s="1446"/>
      <c r="D937" s="1113"/>
      <c r="E937" s="1413" t="s">
        <v>200</v>
      </c>
      <c r="F937" s="1446"/>
      <c r="G937" s="1113"/>
      <c r="H937" s="1413" t="s">
        <v>200</v>
      </c>
      <c r="I937" s="1469"/>
      <c r="J937" s="1825"/>
      <c r="K937" s="1413" t="s">
        <v>200</v>
      </c>
      <c r="L937" s="1446"/>
      <c r="M937" s="1113"/>
      <c r="N937" s="1413" t="s">
        <v>200</v>
      </c>
      <c r="O937" s="1446"/>
      <c r="P937" s="1113"/>
      <c r="Q937" s="1413" t="s">
        <v>200</v>
      </c>
      <c r="R937" s="1446"/>
      <c r="S937" s="1113"/>
      <c r="T937" s="1413" t="s">
        <v>200</v>
      </c>
      <c r="U937" s="1446"/>
      <c r="V937" s="1113"/>
      <c r="W937" s="1413" t="s">
        <v>200</v>
      </c>
      <c r="X937" s="1446"/>
    </row>
    <row r="938" spans="1:24" ht="12.75">
      <c r="A938" s="1389" t="s">
        <v>1371</v>
      </c>
      <c r="B938" s="1412" t="s">
        <v>1399</v>
      </c>
      <c r="C938" s="1445"/>
      <c r="D938" s="1112"/>
      <c r="E938" s="1412" t="s">
        <v>1399</v>
      </c>
      <c r="F938" s="1445"/>
      <c r="G938" s="1112"/>
      <c r="H938" s="1412" t="s">
        <v>1399</v>
      </c>
      <c r="I938" s="1468"/>
      <c r="J938" s="1825"/>
      <c r="K938" s="1412" t="s">
        <v>1399</v>
      </c>
      <c r="L938" s="1445"/>
      <c r="M938" s="1112"/>
      <c r="N938" s="1412" t="s">
        <v>1399</v>
      </c>
      <c r="O938" s="1445"/>
      <c r="P938" s="1112"/>
      <c r="Q938" s="1412" t="s">
        <v>1399</v>
      </c>
      <c r="R938" s="1445"/>
      <c r="S938" s="1112"/>
      <c r="T938" s="1412" t="s">
        <v>1399</v>
      </c>
      <c r="U938" s="1445"/>
      <c r="V938" s="1112"/>
      <c r="W938" s="1412" t="s">
        <v>1399</v>
      </c>
      <c r="X938" s="1445"/>
    </row>
    <row r="939" spans="1:24" ht="12.75">
      <c r="A939" s="1390" t="s">
        <v>36</v>
      </c>
      <c r="B939" s="1390" t="s">
        <v>36</v>
      </c>
      <c r="C939" s="1445"/>
      <c r="E939" s="1390" t="s">
        <v>36</v>
      </c>
      <c r="F939" s="1445"/>
      <c r="H939" s="1390" t="s">
        <v>36</v>
      </c>
      <c r="I939" s="1468"/>
      <c r="J939" s="1827"/>
      <c r="K939" s="1390" t="s">
        <v>36</v>
      </c>
      <c r="L939" s="1445"/>
      <c r="N939" s="1390" t="s">
        <v>36</v>
      </c>
      <c r="O939" s="1445"/>
      <c r="Q939" s="1390" t="s">
        <v>36</v>
      </c>
      <c r="R939" s="1445"/>
      <c r="T939" s="1390" t="s">
        <v>36</v>
      </c>
      <c r="U939" s="1445"/>
      <c r="W939" s="1390" t="s">
        <v>36</v>
      </c>
      <c r="X939" s="1445"/>
    </row>
    <row r="940" spans="1:24" s="1115" customFormat="1" ht="13.5" thickBot="1">
      <c r="A940" s="1896" t="s">
        <v>1522</v>
      </c>
      <c r="B940" s="1896" t="s">
        <v>1522</v>
      </c>
      <c r="C940" s="1903"/>
      <c r="E940" s="1896" t="s">
        <v>1522</v>
      </c>
      <c r="F940" s="1903"/>
      <c r="H940" s="1896" t="s">
        <v>1522</v>
      </c>
      <c r="I940" s="1903"/>
      <c r="J940" s="1886"/>
      <c r="K940" s="1896" t="s">
        <v>1522</v>
      </c>
      <c r="L940" s="1903"/>
      <c r="N940" s="1896" t="s">
        <v>1522</v>
      </c>
      <c r="O940" s="1903"/>
      <c r="Q940" s="1391"/>
      <c r="R940" s="1447"/>
      <c r="T940" s="1391"/>
      <c r="U940" s="1447"/>
      <c r="W940" s="1391"/>
      <c r="X940" s="1447"/>
    </row>
    <row r="941" spans="1:28" s="1075" customFormat="1" ht="21.75" thickBot="1" thickTop="1">
      <c r="A941" s="1937" t="s">
        <v>1382</v>
      </c>
      <c r="B941" s="1925">
        <f>ROUNDDOWN((((B932+C933-IF(C939&gt;0,C939,0)-C935)/3)-C940)/IF(C941="yes",2,1),0)+IF(C939&lt;0,ROUNDDOWN(-C939/3,0),0)</f>
        <v>50</v>
      </c>
      <c r="C941" s="1898" t="s">
        <v>1525</v>
      </c>
      <c r="D941" s="1128"/>
      <c r="E941" s="1926">
        <f>ROUNDDOWN((((E932+F933-IF(F939&gt;0,F939,0)-F935)/3)-F940)/IF(F941="yes",2,1),0)+IF(F939&lt;0,ROUNDDOWN(-F939/3,0),0)</f>
        <v>16</v>
      </c>
      <c r="F941" s="1898" t="s">
        <v>1525</v>
      </c>
      <c r="G941" s="1128"/>
      <c r="H941" s="1925">
        <f>ROUNDDOWN((((H932+I933-IF(I939&gt;0,I939,0)-I935)/3)-I940)/IF(I941="yes",2,1),0)+IF(I939&lt;0,ROUNDDOWN(-I939/3,0),0)</f>
        <v>23</v>
      </c>
      <c r="I941" s="1898" t="s">
        <v>1525</v>
      </c>
      <c r="J941" s="1824"/>
      <c r="K941" s="1927">
        <f>ROUNDDOWN((((K932+L933-IF(L939&gt;0,L939,0)-L935)/3)-L940)/IF(L941="yes",2,1),0)+IF(L939&lt;0,ROUNDDOWN(-L939/3,0),0)</f>
        <v>30</v>
      </c>
      <c r="L941" s="1898" t="s">
        <v>1525</v>
      </c>
      <c r="M941" s="1128"/>
      <c r="N941" s="1928">
        <f>ROUNDDOWN((((N932+O933-IF(O939&gt;0,O939,0)-O935-40-O932)/3)-O940)/IF(O941="yes",2,1)+(40+O932)/3-O942/3-(O943/3)+IF(O939&lt;0,(-O939/3),0),0)</f>
        <v>40</v>
      </c>
      <c r="O941" s="1898" t="s">
        <v>1525</v>
      </c>
      <c r="P941" s="1128"/>
      <c r="Q941" s="1929">
        <f>ROUNDDOWN((Q932+R933-R939-R935)/3,0)/IF(R941="yes",2,1)</f>
        <v>33</v>
      </c>
      <c r="R941" s="1898" t="s">
        <v>1525</v>
      </c>
      <c r="S941" s="1127"/>
      <c r="T941" s="1930">
        <f>ROUNDDOWN((T932+U933-U939-U935)/3,0)/IF(U941="yes",2,1)</f>
        <v>20</v>
      </c>
      <c r="U941" s="1898" t="s">
        <v>1525</v>
      </c>
      <c r="V941" s="1129"/>
      <c r="W941" s="1931">
        <f>ROUNDDOWN((W932+X933-X939-X935)/3,0)</f>
        <v>6</v>
      </c>
      <c r="X941" s="1856"/>
      <c r="Y941" s="1114"/>
      <c r="Z941" s="1114"/>
      <c r="AA941" s="1076"/>
      <c r="AB941" s="1076"/>
    </row>
    <row r="942" spans="1:28" s="288" customFormat="1" ht="15" thickBot="1">
      <c r="A942" s="1392"/>
      <c r="B942" s="1077" t="s">
        <v>40</v>
      </c>
      <c r="C942" s="1448"/>
      <c r="D942" s="1111"/>
      <c r="E942" s="1077" t="s">
        <v>40</v>
      </c>
      <c r="F942" s="1448"/>
      <c r="G942" s="1111"/>
      <c r="H942" s="1089" t="s">
        <v>889</v>
      </c>
      <c r="I942" s="1470"/>
      <c r="J942" s="1825"/>
      <c r="K942" s="1092" t="s">
        <v>60</v>
      </c>
      <c r="L942" s="1448"/>
      <c r="M942" s="1895"/>
      <c r="N942" s="1430" t="s">
        <v>1523</v>
      </c>
      <c r="O942" s="1897"/>
      <c r="P942" s="1894"/>
      <c r="Q942" s="1077" t="s">
        <v>59</v>
      </c>
      <c r="R942" s="1448"/>
      <c r="S942" s="1111"/>
      <c r="T942" s="1104" t="s">
        <v>41</v>
      </c>
      <c r="U942" s="1448"/>
      <c r="V942" s="1111"/>
      <c r="W942" s="1089" t="s">
        <v>62</v>
      </c>
      <c r="X942" s="1448"/>
      <c r="Y942" s="1111"/>
      <c r="Z942" s="1111"/>
      <c r="AA942" s="1071"/>
      <c r="AB942" s="1071"/>
    </row>
    <row r="943" spans="1:28" s="6" customFormat="1" ht="15" thickBot="1">
      <c r="A943" s="1393"/>
      <c r="B943" s="1078" t="s">
        <v>1342</v>
      </c>
      <c r="C943" s="1449"/>
      <c r="D943" s="1112"/>
      <c r="E943" s="1087" t="s">
        <v>41</v>
      </c>
      <c r="F943" s="1449"/>
      <c r="G943" s="1112"/>
      <c r="H943" s="1078" t="s">
        <v>62</v>
      </c>
      <c r="I943" s="1471"/>
      <c r="J943" s="1825"/>
      <c r="K943" s="1093" t="s">
        <v>61</v>
      </c>
      <c r="L943" s="1449"/>
      <c r="M943" s="1130"/>
      <c r="N943" s="1914" t="s">
        <v>1524</v>
      </c>
      <c r="O943" s="1897"/>
      <c r="P943" s="1132"/>
      <c r="Q943" s="1087" t="s">
        <v>62</v>
      </c>
      <c r="R943" s="1449"/>
      <c r="S943" s="1112"/>
      <c r="T943" s="1105" t="s">
        <v>42</v>
      </c>
      <c r="U943" s="1449"/>
      <c r="V943" s="1112"/>
      <c r="W943" s="1078" t="s">
        <v>891</v>
      </c>
      <c r="X943" s="1449"/>
      <c r="Y943" s="1112"/>
      <c r="Z943" s="1112"/>
      <c r="AA943" s="8"/>
      <c r="AB943" s="8"/>
    </row>
    <row r="944" spans="1:28" s="6" customFormat="1" ht="14.25">
      <c r="A944" s="1393" t="s">
        <v>1383</v>
      </c>
      <c r="B944" s="1078" t="s">
        <v>1374</v>
      </c>
      <c r="C944" s="1449"/>
      <c r="D944" s="1112"/>
      <c r="E944" s="1078" t="s">
        <v>1374</v>
      </c>
      <c r="F944" s="1449"/>
      <c r="G944" s="1112"/>
      <c r="H944" s="1078" t="s">
        <v>891</v>
      </c>
      <c r="I944" s="1471"/>
      <c r="J944" s="1825"/>
      <c r="K944" s="1093" t="s">
        <v>64</v>
      </c>
      <c r="L944" s="1449"/>
      <c r="M944" s="1112"/>
      <c r="N944" s="1077" t="s">
        <v>59</v>
      </c>
      <c r="O944" s="1448"/>
      <c r="P944" s="1112"/>
      <c r="Q944" s="1087" t="s">
        <v>63</v>
      </c>
      <c r="R944" s="1449"/>
      <c r="S944" s="1112"/>
      <c r="T944" s="1105" t="s">
        <v>43</v>
      </c>
      <c r="U944" s="1449"/>
      <c r="V944" s="1112"/>
      <c r="W944" s="1078" t="s">
        <v>1378</v>
      </c>
      <c r="X944" s="1449"/>
      <c r="Y944" s="1112"/>
      <c r="Z944" s="1112"/>
      <c r="AA944" s="8"/>
      <c r="AB944" s="8"/>
    </row>
    <row r="945" spans="1:28" s="6" customFormat="1" ht="14.25">
      <c r="A945" s="1393" t="s">
        <v>1384</v>
      </c>
      <c r="B945" s="1079" t="s">
        <v>1375</v>
      </c>
      <c r="C945" s="1449"/>
      <c r="D945" s="1112"/>
      <c r="E945" s="1079" t="s">
        <v>1375</v>
      </c>
      <c r="F945" s="1449"/>
      <c r="G945" s="1112"/>
      <c r="H945" s="1079" t="s">
        <v>1375</v>
      </c>
      <c r="I945" s="1471"/>
      <c r="J945" s="1825"/>
      <c r="K945" s="1094" t="s">
        <v>1380</v>
      </c>
      <c r="L945" s="1449"/>
      <c r="M945" s="1112"/>
      <c r="N945" s="1087" t="s">
        <v>61</v>
      </c>
      <c r="O945" s="1449"/>
      <c r="P945" s="1112"/>
      <c r="Q945" s="1100" t="s">
        <v>1375</v>
      </c>
      <c r="R945" s="1449"/>
      <c r="S945" s="1112"/>
      <c r="T945" s="1088"/>
      <c r="U945" s="1109"/>
      <c r="V945" s="1112"/>
      <c r="W945" s="1088"/>
      <c r="X945" s="1109"/>
      <c r="Y945" s="1112"/>
      <c r="Z945" s="1112"/>
      <c r="AA945" s="8"/>
      <c r="AB945" s="8"/>
    </row>
    <row r="946" spans="1:28" s="6" customFormat="1" ht="14.25">
      <c r="A946" s="1393" t="s">
        <v>1385</v>
      </c>
      <c r="B946" s="1080" t="s">
        <v>44</v>
      </c>
      <c r="C946" s="1449"/>
      <c r="D946" s="1112"/>
      <c r="E946" s="1088"/>
      <c r="F946" s="1109"/>
      <c r="G946" s="1112"/>
      <c r="H946" s="1080" t="s">
        <v>50</v>
      </c>
      <c r="I946" s="1471"/>
      <c r="J946" s="1825"/>
      <c r="K946" s="1095" t="s">
        <v>1375</v>
      </c>
      <c r="L946" s="1449"/>
      <c r="M946" s="1112"/>
      <c r="N946" s="1087" t="s">
        <v>63</v>
      </c>
      <c r="O946" s="1449"/>
      <c r="P946" s="1112"/>
      <c r="Q946" s="1101" t="s">
        <v>1381</v>
      </c>
      <c r="R946" s="1488"/>
      <c r="S946" s="1112"/>
      <c r="T946" s="1088"/>
      <c r="U946" s="1109"/>
      <c r="V946" s="1112"/>
      <c r="W946" s="1088"/>
      <c r="X946" s="1109"/>
      <c r="Y946" s="1112"/>
      <c r="Z946" s="1112"/>
      <c r="AA946" s="8"/>
      <c r="AB946" s="8"/>
    </row>
    <row r="947" spans="1:28" s="6" customFormat="1" ht="14.25">
      <c r="A947" s="1393" t="s">
        <v>1386</v>
      </c>
      <c r="B947" s="1081" t="s">
        <v>46</v>
      </c>
      <c r="C947" s="1449"/>
      <c r="D947" s="1112"/>
      <c r="E947" s="1080" t="s">
        <v>47</v>
      </c>
      <c r="F947" s="1449"/>
      <c r="G947" s="1112"/>
      <c r="H947" s="1080" t="s">
        <v>48</v>
      </c>
      <c r="I947" s="1471"/>
      <c r="J947" s="1825"/>
      <c r="K947" s="1096" t="s">
        <v>69</v>
      </c>
      <c r="L947" s="1449"/>
      <c r="M947" s="1112"/>
      <c r="N947" s="1079" t="s">
        <v>1375</v>
      </c>
      <c r="O947" s="1449"/>
      <c r="P947" s="1112"/>
      <c r="Q947" s="1102" t="s">
        <v>1392</v>
      </c>
      <c r="R947" s="1488"/>
      <c r="S947" s="1112"/>
      <c r="T947" s="1088"/>
      <c r="U947" s="1109"/>
      <c r="V947" s="1112"/>
      <c r="W947" s="1088"/>
      <c r="X947" s="1109"/>
      <c r="Y947" s="1112"/>
      <c r="Z947" s="1112"/>
      <c r="AA947" s="8"/>
      <c r="AB947" s="8"/>
    </row>
    <row r="948" spans="1:28" s="6" customFormat="1" ht="14.25">
      <c r="A948" s="1393" t="s">
        <v>1387</v>
      </c>
      <c r="B948" s="1082" t="s">
        <v>49</v>
      </c>
      <c r="C948" s="1449"/>
      <c r="D948" s="1112"/>
      <c r="E948" s="1088"/>
      <c r="F948" s="1109"/>
      <c r="G948" s="1112"/>
      <c r="H948" s="1080" t="s">
        <v>45</v>
      </c>
      <c r="I948" s="1471"/>
      <c r="J948" s="1825"/>
      <c r="K948" s="1096" t="s">
        <v>66</v>
      </c>
      <c r="L948" s="1449"/>
      <c r="M948" s="1112"/>
      <c r="N948" s="1080" t="s">
        <v>66</v>
      </c>
      <c r="O948" s="1449"/>
      <c r="P948" s="1112"/>
      <c r="Q948" s="1103" t="s">
        <v>44</v>
      </c>
      <c r="R948" s="1449"/>
      <c r="S948" s="1112"/>
      <c r="T948" s="1106" t="s">
        <v>65</v>
      </c>
      <c r="U948" s="1449"/>
      <c r="V948" s="1112"/>
      <c r="W948" s="1088"/>
      <c r="X948" s="1109"/>
      <c r="Y948" s="1112"/>
      <c r="Z948" s="1112"/>
      <c r="AA948" s="8"/>
      <c r="AB948" s="8"/>
    </row>
    <row r="949" spans="1:24" ht="14.25">
      <c r="A949" s="1393" t="s">
        <v>1385</v>
      </c>
      <c r="B949" s="1080" t="s">
        <v>51</v>
      </c>
      <c r="C949" s="1449"/>
      <c r="E949" s="1088"/>
      <c r="F949" s="1109"/>
      <c r="H949" s="1083" t="s">
        <v>52</v>
      </c>
      <c r="I949" s="1471"/>
      <c r="J949" s="1827"/>
      <c r="K949" s="1096" t="s">
        <v>65</v>
      </c>
      <c r="L949" s="1449"/>
      <c r="N949" s="1080" t="s">
        <v>47</v>
      </c>
      <c r="O949" s="1449"/>
      <c r="Q949" s="1083" t="s">
        <v>52</v>
      </c>
      <c r="R949" s="1449"/>
      <c r="T949" s="1107" t="s">
        <v>52</v>
      </c>
      <c r="U949" s="1449"/>
      <c r="W949" s="1083" t="s">
        <v>67</v>
      </c>
      <c r="X949" s="1449"/>
    </row>
    <row r="950" spans="1:24" ht="14.25">
      <c r="A950" s="1393" t="s">
        <v>1388</v>
      </c>
      <c r="B950" s="1083" t="s">
        <v>52</v>
      </c>
      <c r="C950" s="1449"/>
      <c r="E950" s="1083" t="s">
        <v>52</v>
      </c>
      <c r="F950" s="1449"/>
      <c r="H950" s="1083" t="s">
        <v>53</v>
      </c>
      <c r="I950" s="1471"/>
      <c r="J950" s="1827"/>
      <c r="K950" s="1097" t="s">
        <v>52</v>
      </c>
      <c r="L950" s="1449"/>
      <c r="N950" s="1083" t="s">
        <v>52</v>
      </c>
      <c r="O950" s="1449"/>
      <c r="Q950" s="1083" t="s">
        <v>53</v>
      </c>
      <c r="R950" s="1449"/>
      <c r="T950" s="1088"/>
      <c r="U950" s="1109"/>
      <c r="W950" s="1088"/>
      <c r="X950" s="1109"/>
    </row>
    <row r="951" spans="1:24" ht="14.25">
      <c r="A951" s="1393" t="s">
        <v>1389</v>
      </c>
      <c r="B951" s="1083" t="s">
        <v>53</v>
      </c>
      <c r="C951" s="1449"/>
      <c r="E951" s="1083" t="s">
        <v>53</v>
      </c>
      <c r="F951" s="1449"/>
      <c r="H951" s="1084" t="s">
        <v>1377</v>
      </c>
      <c r="I951" s="1471"/>
      <c r="J951" s="1827"/>
      <c r="K951" s="1098" t="s">
        <v>1376</v>
      </c>
      <c r="L951" s="1449"/>
      <c r="N951" s="1083" t="s">
        <v>53</v>
      </c>
      <c r="O951" s="1449"/>
      <c r="Q951" s="1084" t="s">
        <v>1376</v>
      </c>
      <c r="R951" s="1449"/>
      <c r="T951" s="1088"/>
      <c r="U951" s="1109"/>
      <c r="W951" s="1088"/>
      <c r="X951" s="1109"/>
    </row>
    <row r="952" spans="1:26" s="6" customFormat="1" ht="14.25">
      <c r="A952" s="1393"/>
      <c r="B952" s="1084" t="s">
        <v>1376</v>
      </c>
      <c r="C952" s="1449"/>
      <c r="D952" s="1116"/>
      <c r="E952" s="1084" t="s">
        <v>1345</v>
      </c>
      <c r="F952" s="1449"/>
      <c r="G952" s="1116"/>
      <c r="H952" s="1090" t="s">
        <v>55</v>
      </c>
      <c r="I952" s="1471"/>
      <c r="J952" s="1826"/>
      <c r="K952" s="1099" t="s">
        <v>55</v>
      </c>
      <c r="L952" s="1449"/>
      <c r="M952" s="1116"/>
      <c r="N952" s="1084" t="s">
        <v>1376</v>
      </c>
      <c r="O952" s="1449"/>
      <c r="P952" s="1116"/>
      <c r="Q952" s="1090" t="s">
        <v>55</v>
      </c>
      <c r="R952" s="1449"/>
      <c r="S952" s="1116"/>
      <c r="T952" s="1088"/>
      <c r="U952" s="1109"/>
      <c r="V952" s="1116"/>
      <c r="W952" s="1090" t="s">
        <v>55</v>
      </c>
      <c r="X952" s="1449"/>
      <c r="Y952" s="1116"/>
      <c r="Z952" s="1116"/>
    </row>
    <row r="953" spans="1:24" ht="14.25">
      <c r="A953" s="1393"/>
      <c r="B953" s="1085" t="s">
        <v>55</v>
      </c>
      <c r="C953" s="1449"/>
      <c r="E953" s="1088"/>
      <c r="F953" s="1109"/>
      <c r="H953" s="1091" t="s">
        <v>1379</v>
      </c>
      <c r="I953" s="1471"/>
      <c r="J953" s="1827"/>
      <c r="K953" s="1099" t="s">
        <v>73</v>
      </c>
      <c r="L953" s="1449"/>
      <c r="N953" s="1090" t="s">
        <v>55</v>
      </c>
      <c r="O953" s="1449"/>
      <c r="Q953" s="1091" t="s">
        <v>1379</v>
      </c>
      <c r="R953" s="1449"/>
      <c r="T953" s="1088"/>
      <c r="U953" s="1109"/>
      <c r="W953" s="1088"/>
      <c r="X953" s="1109"/>
    </row>
    <row r="954" spans="1:26" s="6" customFormat="1" ht="14.25">
      <c r="A954" s="1393"/>
      <c r="B954" s="1091" t="s">
        <v>1393</v>
      </c>
      <c r="C954" s="1449"/>
      <c r="D954" s="1116"/>
      <c r="E954" s="1088"/>
      <c r="F954" s="1109"/>
      <c r="G954" s="1116"/>
      <c r="H954" s="1091" t="s">
        <v>1393</v>
      </c>
      <c r="I954" s="1471"/>
      <c r="J954" s="1826"/>
      <c r="K954" s="1091" t="s">
        <v>1393</v>
      </c>
      <c r="L954" s="1449"/>
      <c r="M954" s="1116"/>
      <c r="N954" s="1091" t="s">
        <v>1393</v>
      </c>
      <c r="O954" s="1449"/>
      <c r="P954" s="1116"/>
      <c r="Q954" s="1091" t="s">
        <v>1393</v>
      </c>
      <c r="R954" s="1449"/>
      <c r="S954" s="1116"/>
      <c r="T954" s="1088"/>
      <c r="U954" s="1109"/>
      <c r="V954" s="1116"/>
      <c r="W954" s="1088"/>
      <c r="X954" s="1109"/>
      <c r="Y954" s="1116"/>
      <c r="Z954" s="1116"/>
    </row>
    <row r="955" spans="1:24" ht="15">
      <c r="A955" s="1938" t="s">
        <v>68</v>
      </c>
      <c r="B955" s="1119">
        <f>Germany!AH34+Germany!AI34</f>
        <v>0</v>
      </c>
      <c r="C955" s="1450"/>
      <c r="E955" s="1119">
        <f>Italy!Y34+Italy!Z34</f>
        <v>0</v>
      </c>
      <c r="F955" s="1450"/>
      <c r="H955" s="1119">
        <f>Japan!AT41+Japan!AU41</f>
        <v>0</v>
      </c>
      <c r="I955" s="1472"/>
      <c r="J955" s="1827"/>
      <c r="K955" s="1120" t="s">
        <v>68</v>
      </c>
      <c r="L955" s="1449"/>
      <c r="N955" s="1119">
        <f>Britain!AK41+Britain!AL41</f>
        <v>0</v>
      </c>
      <c r="O955" s="1450"/>
      <c r="Q955" s="1119">
        <f>USANavy!W34+USANavy!X34+USANavy!AK34+USANavy!AL34</f>
        <v>0</v>
      </c>
      <c r="R955" s="1450"/>
      <c r="T955" s="1122" t="s">
        <v>68</v>
      </c>
      <c r="U955" s="1449"/>
      <c r="W955" s="1121"/>
      <c r="X955" s="1109"/>
    </row>
    <row r="956" spans="1:24" ht="20.25">
      <c r="A956" s="1933" t="s">
        <v>1369</v>
      </c>
      <c r="B956" s="1934">
        <f>C942*3+C943*2+C944*1+C945*3+C946*10+C947*8+C949*4+C950*3+C951+C952*3+C953*2+C948*6+C954*5+B955*3</f>
        <v>0</v>
      </c>
      <c r="C956" s="1451"/>
      <c r="E956" s="1934">
        <f>F942*3+F943*2+F944*1+F945*3+F947*4+F950*3+F951+F952*3+E955*3</f>
        <v>0</v>
      </c>
      <c r="F956" s="1450"/>
      <c r="H956" s="1934">
        <f>I942*3+I943*2+I944+I945*3+I946*6+I947*4+I948*2+I949*3+I950+I951*3+I952*2+I953*10+I954*5+H955*3</f>
        <v>0</v>
      </c>
      <c r="I956" s="1472"/>
      <c r="J956" s="1886"/>
      <c r="K956" s="1934">
        <f>L942*3+L943*2+L944+L946*3+L947*10+L948*8+L949*6+L950*3+L945+L951*3+L952*2+L954*5+L955*3</f>
        <v>0</v>
      </c>
      <c r="L956" s="1450"/>
      <c r="N956" s="1934">
        <f>O944*3+O945*2+O946*1+O947*3+O948*8+O949*4+O950*3+O951+O952*3+O953*2+O954*5+N955*3-R947*3-R946</f>
        <v>0</v>
      </c>
      <c r="O956" s="1450"/>
      <c r="Q956" s="1934">
        <f>R942*3+R943*2+R944+R945*3+R946+R947*3+R948*10+R949*3+R950+R951*3+R952*2+R953*10+R954*5+Q955*3</f>
        <v>0</v>
      </c>
      <c r="R956" s="1450"/>
      <c r="T956" s="1932">
        <f>U942*2+U943+U944+U948*6+U949*3+U955*3</f>
        <v>0</v>
      </c>
      <c r="U956" s="1450"/>
      <c r="W956" s="1934">
        <f>X942*2+X943+X944+X949*3+X952*2</f>
        <v>0</v>
      </c>
      <c r="X956" s="1450"/>
    </row>
    <row r="957" spans="1:24" ht="12.75">
      <c r="A957" s="1391"/>
      <c r="B957" s="1857">
        <f>IF(B956&gt;B941,"UCL Error","")</f>
      </c>
      <c r="C957" s="1447"/>
      <c r="E957" s="1857">
        <f>IF(E956&gt;E941,"UCL Error","")</f>
      </c>
      <c r="F957" s="1447"/>
      <c r="H957" s="1857">
        <f>IF(H956&gt;H941,"UCL Error","")</f>
      </c>
      <c r="I957" s="1447"/>
      <c r="J957" s="1827"/>
      <c r="K957" s="1857">
        <f>IF(K956&gt;K941,"UCL Error","")</f>
      </c>
      <c r="L957" s="1447"/>
      <c r="N957" s="1857">
        <f>IF(N956&gt;N941,"UCL Error","")</f>
      </c>
      <c r="O957" s="1447"/>
      <c r="Q957" s="1857">
        <f>IF(Q956&gt;Q941,"UCL Error","")</f>
      </c>
      <c r="R957" s="1447"/>
      <c r="T957" s="1857">
        <f>IF(T956&gt;T941,"UCL Error","")</f>
      </c>
      <c r="U957" s="1447"/>
      <c r="W957" s="1857">
        <f>IF(W956&gt;W941,"UCL Error","")</f>
      </c>
      <c r="X957" s="1447"/>
    </row>
    <row r="958" spans="1:24" ht="15.75">
      <c r="A958" s="1394" t="s">
        <v>1390</v>
      </c>
      <c r="B958" s="1414">
        <f>B956+C937+C938+C936+C939</f>
        <v>0</v>
      </c>
      <c r="C958" s="1447"/>
      <c r="E958" s="1414">
        <f>E956+F937+F938+F936+F939</f>
        <v>0</v>
      </c>
      <c r="F958" s="1447"/>
      <c r="H958" s="1414">
        <f>H956+I937+I938+I936+I939</f>
        <v>0</v>
      </c>
      <c r="I958" s="1447"/>
      <c r="J958" s="1828"/>
      <c r="K958" s="1414">
        <f>K956+L937+L938+L936+L939</f>
        <v>0</v>
      </c>
      <c r="L958" s="1447"/>
      <c r="N958" s="1414">
        <f>N956+O937+O938+O936+O939</f>
        <v>0</v>
      </c>
      <c r="O958" s="1447"/>
      <c r="Q958" s="1414">
        <f>Q956+R937+R938+R936+R939</f>
        <v>0</v>
      </c>
      <c r="R958" s="1447"/>
      <c r="T958" s="1414">
        <f>T956+U937+U938+U936+U939</f>
        <v>0</v>
      </c>
      <c r="U958" s="1447"/>
      <c r="W958" s="1414">
        <f>W956+X937+X938+X936+X939</f>
        <v>0</v>
      </c>
      <c r="X958" s="1447"/>
    </row>
    <row r="959" spans="1:24" ht="13.5" thickBot="1">
      <c r="A959" s="1395" t="s">
        <v>35</v>
      </c>
      <c r="B959" s="1395" t="s">
        <v>55</v>
      </c>
      <c r="C959" s="1445"/>
      <c r="E959" s="1395" t="s">
        <v>55</v>
      </c>
      <c r="F959" s="1445"/>
      <c r="H959" s="1395" t="s">
        <v>55</v>
      </c>
      <c r="I959" s="1468"/>
      <c r="J959" s="1827"/>
      <c r="K959" s="1395" t="s">
        <v>55</v>
      </c>
      <c r="L959" s="1445"/>
      <c r="N959" s="1395" t="s">
        <v>55</v>
      </c>
      <c r="O959" s="1445"/>
      <c r="Q959" s="1395" t="s">
        <v>55</v>
      </c>
      <c r="R959" s="1445"/>
      <c r="T959" s="1881"/>
      <c r="U959" s="1882"/>
      <c r="W959" s="1878"/>
      <c r="X959" s="1879"/>
    </row>
    <row r="960" spans="1:24" ht="19.5" thickBot="1" thickTop="1">
      <c r="A960" s="1398" t="s">
        <v>1471</v>
      </c>
      <c r="B960" s="1408">
        <f>B931+C933+C934-B958-C959-C935</f>
        <v>46</v>
      </c>
      <c r="C960" s="1441"/>
      <c r="D960" s="1128"/>
      <c r="E960" s="1417">
        <f>E931+F933+F934-E958-F959-F935</f>
        <v>46</v>
      </c>
      <c r="F960" s="1461"/>
      <c r="G960" s="1128"/>
      <c r="H960" s="1419">
        <f>H931+I933+I934-H958-I959-I935</f>
        <v>46</v>
      </c>
      <c r="I960" s="1465"/>
      <c r="J960" s="1824"/>
      <c r="K960" s="1422">
        <f>K931+L933+L934-K958-L959-L935</f>
        <v>46</v>
      </c>
      <c r="L960" s="1477"/>
      <c r="M960" s="1128"/>
      <c r="N960" s="1902">
        <f>N931+O933+O934-O935-O940-O942-O943-N958-O959</f>
        <v>46</v>
      </c>
      <c r="O960" s="1483"/>
      <c r="P960" s="1128"/>
      <c r="Q960" s="1433">
        <f>Q931+R933+R934-Q958-R959-R935</f>
        <v>46</v>
      </c>
      <c r="R960" s="1487"/>
      <c r="S960" s="1127"/>
      <c r="T960" s="1438">
        <f>T931+U933+U934-T958-U959-U935</f>
        <v>46</v>
      </c>
      <c r="U960" s="1492"/>
      <c r="V960" s="1129"/>
      <c r="W960" s="1435">
        <f>W931+X933+X934-W958-X959-X935</f>
        <v>46</v>
      </c>
      <c r="X960" s="1490"/>
    </row>
    <row r="961" spans="1:26" s="1108" customFormat="1" ht="30.75" thickBot="1">
      <c r="A961" s="1911" t="s">
        <v>1402</v>
      </c>
      <c r="B961" s="1585"/>
      <c r="C961" s="1458"/>
      <c r="D961" s="1586"/>
      <c r="E961" s="1585"/>
      <c r="F961" s="1458"/>
      <c r="G961" s="1586"/>
      <c r="H961" s="1585"/>
      <c r="I961" s="1458"/>
      <c r="J961" s="1587"/>
      <c r="K961" s="1585"/>
      <c r="L961" s="1458"/>
      <c r="M961" s="1586"/>
      <c r="N961" s="1585"/>
      <c r="O961" s="1458"/>
      <c r="P961" s="1586"/>
      <c r="Q961" s="1585"/>
      <c r="R961" s="1458"/>
      <c r="S961" s="1586"/>
      <c r="T961" s="1585"/>
      <c r="U961" s="1458"/>
      <c r="V961" s="1586"/>
      <c r="W961" s="1585"/>
      <c r="X961" s="1458"/>
      <c r="Y961" s="1135"/>
      <c r="Z961" s="1135"/>
    </row>
    <row r="962" ht="13.5" thickTop="1"/>
    <row r="963" ht="12.75"/>
    <row r="964" ht="12.75"/>
    <row r="965" ht="12.75"/>
    <row r="966" ht="12.75"/>
  </sheetData>
  <sheetProtection sheet="1" objects="1" scenarios="1" selectLockedCells="1"/>
  <printOptions/>
  <pageMargins left="0.7875" right="0.7875" top="0.7875" bottom="0.7875" header="0.5" footer="0.5"/>
  <pageSetup horizontalDpi="300" verticalDpi="300" orientation="landscape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7"/>
  </sheetPr>
  <dimension ref="A1:AM61"/>
  <sheetViews>
    <sheetView zoomScale="57" zoomScaleNormal="57" workbookViewId="0" topLeftCell="A1">
      <pane xSplit="2" ySplit="3" topLeftCell="C4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P51" sqref="P51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15" width="5.7109375" style="0" customWidth="1"/>
    <col min="16" max="16" width="6.140625" style="0" customWidth="1"/>
    <col min="17" max="17" width="5.421875" style="0" customWidth="1"/>
    <col min="18" max="18" width="6.00390625" style="0" customWidth="1"/>
    <col min="19" max="19" width="6.140625" style="0" customWidth="1"/>
    <col min="20" max="20" width="5.8515625" style="0" customWidth="1"/>
    <col min="21" max="21" width="6.140625" style="0" customWidth="1"/>
    <col min="22" max="22" width="5.8515625" style="0" customWidth="1"/>
    <col min="23" max="23" width="6.8515625" style="0" customWidth="1"/>
    <col min="24" max="24" width="5.7109375" style="0" customWidth="1"/>
    <col min="25" max="25" width="2.8515625" style="0" customWidth="1"/>
    <col min="26" max="26" width="5.57421875" style="0" customWidth="1"/>
    <col min="27" max="28" width="5.28125" style="0" customWidth="1"/>
    <col min="29" max="29" width="5.421875" style="0" customWidth="1"/>
    <col min="30" max="31" width="6.00390625" style="0" customWidth="1"/>
    <col min="32" max="32" width="5.7109375" style="0" customWidth="1"/>
    <col min="33" max="33" width="5.57421875" style="0" customWidth="1"/>
    <col min="34" max="34" width="6.28125" style="0" customWidth="1"/>
    <col min="35" max="35" width="7.421875" style="0" customWidth="1"/>
    <col min="36" max="36" width="6.57421875" style="0" customWidth="1"/>
    <col min="37" max="37" width="7.140625" style="1843" customWidth="1"/>
    <col min="38" max="38" width="6.57421875" style="0" customWidth="1"/>
    <col min="39" max="39" width="19.140625" style="534" customWidth="1"/>
  </cols>
  <sheetData>
    <row r="1" spans="1:39" s="6" customFormat="1" ht="26.25" customHeight="1" thickBot="1">
      <c r="A1" s="280"/>
      <c r="B1" s="281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  <c r="S1" s="311" t="s">
        <v>1206</v>
      </c>
      <c r="T1" s="311"/>
      <c r="U1" s="311"/>
      <c r="V1" s="311"/>
      <c r="W1" s="311"/>
      <c r="X1" s="311"/>
      <c r="Y1" s="311"/>
      <c r="Z1" s="312"/>
      <c r="AA1" s="312"/>
      <c r="AB1" s="311"/>
      <c r="AC1" s="311"/>
      <c r="AD1" s="311"/>
      <c r="AE1" s="311"/>
      <c r="AF1" s="313"/>
      <c r="AG1" s="313"/>
      <c r="AH1" s="313"/>
      <c r="AI1" s="313"/>
      <c r="AJ1" s="894"/>
      <c r="AK1" s="1829"/>
      <c r="AL1" s="414"/>
      <c r="AM1" s="441"/>
    </row>
    <row r="2" spans="1:39" s="6" customFormat="1" ht="21.75" customHeight="1">
      <c r="A2" s="187" t="s">
        <v>770</v>
      </c>
      <c r="B2" s="404"/>
      <c r="C2" s="1171" t="s">
        <v>206</v>
      </c>
      <c r="D2" s="1172" t="s">
        <v>206</v>
      </c>
      <c r="E2" s="1181" t="s">
        <v>772</v>
      </c>
      <c r="F2" s="1172"/>
      <c r="G2" s="1172"/>
      <c r="H2" s="1173"/>
      <c r="I2" s="1161"/>
      <c r="J2" s="1162"/>
      <c r="K2" s="1162"/>
      <c r="L2" s="1182" t="s">
        <v>1321</v>
      </c>
      <c r="M2" s="1163"/>
      <c r="N2" s="1162"/>
      <c r="O2" s="1164"/>
      <c r="P2" s="706"/>
      <c r="Q2" s="707"/>
      <c r="R2" s="708"/>
      <c r="S2" s="708"/>
      <c r="T2" s="1507" t="s">
        <v>1486</v>
      </c>
      <c r="U2" s="708"/>
      <c r="V2" s="708"/>
      <c r="W2" s="797"/>
      <c r="X2" s="1179"/>
      <c r="Y2" s="928"/>
      <c r="Z2" s="1183"/>
      <c r="AA2" s="1190"/>
      <c r="AB2" s="1191"/>
      <c r="AC2" s="1191"/>
      <c r="AD2" s="1191"/>
      <c r="AE2" s="1191"/>
      <c r="AF2" s="1192" t="s">
        <v>1411</v>
      </c>
      <c r="AG2" s="1193"/>
      <c r="AH2" s="1193"/>
      <c r="AI2" s="1193"/>
      <c r="AJ2" s="1193"/>
      <c r="AK2" s="1830"/>
      <c r="AL2" s="1044"/>
      <c r="AM2" s="1033"/>
    </row>
    <row r="3" spans="1:39" s="441" customFormat="1" ht="18.75" customHeight="1" thickBot="1">
      <c r="A3" s="449" t="s">
        <v>649</v>
      </c>
      <c r="B3" s="1167"/>
      <c r="C3" s="1174" t="s">
        <v>650</v>
      </c>
      <c r="D3" s="1175" t="s">
        <v>53</v>
      </c>
      <c r="E3" s="1175" t="s">
        <v>52</v>
      </c>
      <c r="F3" s="1175" t="s">
        <v>653</v>
      </c>
      <c r="G3" s="1175" t="s">
        <v>654</v>
      </c>
      <c r="H3" s="1176" t="s">
        <v>655</v>
      </c>
      <c r="I3" s="1165" t="s">
        <v>47</v>
      </c>
      <c r="J3" s="1166" t="s">
        <v>66</v>
      </c>
      <c r="K3" s="1166" t="s">
        <v>1200</v>
      </c>
      <c r="L3" s="1166" t="s">
        <v>62</v>
      </c>
      <c r="M3" s="1166" t="s">
        <v>42</v>
      </c>
      <c r="N3" s="913" t="s">
        <v>661</v>
      </c>
      <c r="O3" s="914" t="s">
        <v>1208</v>
      </c>
      <c r="P3" s="1157" t="s">
        <v>71</v>
      </c>
      <c r="Q3" s="895" t="s">
        <v>664</v>
      </c>
      <c r="R3" s="895" t="s">
        <v>665</v>
      </c>
      <c r="S3" s="896" t="s">
        <v>667</v>
      </c>
      <c r="T3" s="961" t="s">
        <v>72</v>
      </c>
      <c r="U3" s="965" t="s">
        <v>903</v>
      </c>
      <c r="V3" s="966" t="s">
        <v>70</v>
      </c>
      <c r="W3" s="1177" t="s">
        <v>54</v>
      </c>
      <c r="X3" s="1180" t="s">
        <v>670</v>
      </c>
      <c r="Y3" s="928"/>
      <c r="Z3" s="1184" t="s">
        <v>1209</v>
      </c>
      <c r="AA3" s="1194" t="s">
        <v>1209</v>
      </c>
      <c r="AB3" s="933" t="s">
        <v>70</v>
      </c>
      <c r="AC3" s="933" t="s">
        <v>71</v>
      </c>
      <c r="AD3" s="933" t="s">
        <v>664</v>
      </c>
      <c r="AE3" s="933" t="s">
        <v>665</v>
      </c>
      <c r="AF3" s="934" t="s">
        <v>667</v>
      </c>
      <c r="AG3" s="934" t="s">
        <v>72</v>
      </c>
      <c r="AH3" s="934" t="s">
        <v>678</v>
      </c>
      <c r="AI3" s="934" t="s">
        <v>1290</v>
      </c>
      <c r="AJ3" s="935" t="s">
        <v>915</v>
      </c>
      <c r="AK3" s="1831" t="s">
        <v>670</v>
      </c>
      <c r="AL3" s="1155"/>
      <c r="AM3" s="1029" t="s">
        <v>1367</v>
      </c>
    </row>
    <row r="4" spans="1:39" s="6" customFormat="1" ht="19.5" thickBot="1" thickTop="1">
      <c r="A4" s="355" t="s">
        <v>681</v>
      </c>
      <c r="C4" s="1168" t="s">
        <v>1210</v>
      </c>
      <c r="D4" s="1169">
        <v>12</v>
      </c>
      <c r="E4" s="1169">
        <v>10</v>
      </c>
      <c r="F4" s="1169"/>
      <c r="G4" s="1169">
        <v>1</v>
      </c>
      <c r="H4" s="1170"/>
      <c r="I4" s="1158">
        <v>3</v>
      </c>
      <c r="J4" s="1159"/>
      <c r="K4" s="1159">
        <v>4</v>
      </c>
      <c r="L4" s="1159">
        <v>5</v>
      </c>
      <c r="M4" s="1159">
        <v>13</v>
      </c>
      <c r="N4" s="1159"/>
      <c r="O4" s="1160"/>
      <c r="P4" s="446">
        <v>4</v>
      </c>
      <c r="Q4" s="446">
        <v>2</v>
      </c>
      <c r="R4" s="446">
        <v>13</v>
      </c>
      <c r="S4" s="446">
        <v>19</v>
      </c>
      <c r="T4" s="446">
        <v>23</v>
      </c>
      <c r="U4" s="962">
        <v>30</v>
      </c>
      <c r="V4" s="963">
        <v>1</v>
      </c>
      <c r="W4" s="964">
        <v>1</v>
      </c>
      <c r="X4" s="1178">
        <v>4</v>
      </c>
      <c r="Y4" s="929"/>
      <c r="Z4" s="1185" t="s">
        <v>1207</v>
      </c>
      <c r="AA4" s="1195" t="s">
        <v>1297</v>
      </c>
      <c r="AB4" s="356"/>
      <c r="AC4" s="314"/>
      <c r="AD4" s="314"/>
      <c r="AE4" s="314"/>
      <c r="AF4" s="314"/>
      <c r="AG4" s="314"/>
      <c r="AH4" s="315"/>
      <c r="AI4" s="315"/>
      <c r="AJ4" s="891"/>
      <c r="AK4" s="1832" t="s">
        <v>648</v>
      </c>
      <c r="AL4" s="1156" t="s">
        <v>680</v>
      </c>
      <c r="AM4" s="1154"/>
    </row>
    <row r="5" spans="1:39" s="5" customFormat="1" ht="18.75" thickTop="1">
      <c r="A5" s="529">
        <v>1939</v>
      </c>
      <c r="B5" s="529" t="s">
        <v>682</v>
      </c>
      <c r="C5" s="450"/>
      <c r="D5" s="888">
        <v>1</v>
      </c>
      <c r="E5" s="888">
        <v>5</v>
      </c>
      <c r="F5" s="451"/>
      <c r="G5" s="451"/>
      <c r="H5" s="619"/>
      <c r="I5" s="628"/>
      <c r="J5" s="452"/>
      <c r="K5" s="452"/>
      <c r="L5" s="452"/>
      <c r="M5" s="452"/>
      <c r="N5" s="452"/>
      <c r="O5" s="629"/>
      <c r="P5" s="454"/>
      <c r="Q5" s="455"/>
      <c r="R5" s="455"/>
      <c r="S5" s="455"/>
      <c r="T5" s="456"/>
      <c r="U5" s="453"/>
      <c r="V5" s="457"/>
      <c r="W5" s="936">
        <v>1</v>
      </c>
      <c r="X5" s="947">
        <v>5</v>
      </c>
      <c r="Y5" s="930"/>
      <c r="Z5" s="1186"/>
      <c r="AA5" s="1726"/>
      <c r="AB5" s="1596"/>
      <c r="AC5" s="1596"/>
      <c r="AD5" s="1596"/>
      <c r="AE5" s="1596"/>
      <c r="AF5" s="1596"/>
      <c r="AG5" s="1596"/>
      <c r="AH5" s="1597"/>
      <c r="AI5" s="1597"/>
      <c r="AJ5" s="1598"/>
      <c r="AK5" s="1833">
        <f>SUM(AA5:AJ5)</f>
        <v>0</v>
      </c>
      <c r="AL5" s="1048"/>
      <c r="AM5" s="1031"/>
    </row>
    <row r="6" spans="1:39" s="5" customFormat="1" ht="18.75" thickBot="1">
      <c r="A6" s="529" t="s">
        <v>206</v>
      </c>
      <c r="B6" s="529" t="s">
        <v>684</v>
      </c>
      <c r="C6" s="458"/>
      <c r="D6" s="459"/>
      <c r="E6" s="459"/>
      <c r="F6" s="459"/>
      <c r="G6" s="459"/>
      <c r="H6" s="620"/>
      <c r="I6" s="630"/>
      <c r="J6" s="631"/>
      <c r="K6" s="631"/>
      <c r="L6" s="631"/>
      <c r="M6" s="631"/>
      <c r="N6" s="631"/>
      <c r="O6" s="632"/>
      <c r="P6" s="461"/>
      <c r="Q6" s="461"/>
      <c r="R6" s="461"/>
      <c r="S6" s="461"/>
      <c r="T6" s="462"/>
      <c r="U6" s="460"/>
      <c r="V6" s="463"/>
      <c r="W6" s="937"/>
      <c r="X6" s="948">
        <v>5</v>
      </c>
      <c r="Y6" s="930"/>
      <c r="Z6" s="1186"/>
      <c r="AA6" s="1727"/>
      <c r="AB6" s="1616"/>
      <c r="AC6" s="1616"/>
      <c r="AD6" s="1616"/>
      <c r="AE6" s="1616"/>
      <c r="AF6" s="1616"/>
      <c r="AG6" s="1616"/>
      <c r="AH6" s="1617"/>
      <c r="AI6" s="1617"/>
      <c r="AJ6" s="1618"/>
      <c r="AK6" s="1834">
        <f aca="true" t="shared" si="0" ref="AK6:AK41">SUM(AA6:AJ6)</f>
        <v>0</v>
      </c>
      <c r="AL6" s="1049"/>
      <c r="AM6" s="1031"/>
    </row>
    <row r="7" spans="1:39" s="348" customFormat="1" ht="18.75" thickBot="1">
      <c r="A7" s="530">
        <v>1940</v>
      </c>
      <c r="B7" s="531" t="s">
        <v>1083</v>
      </c>
      <c r="C7" s="464"/>
      <c r="D7" s="465"/>
      <c r="E7" s="465"/>
      <c r="F7" s="466"/>
      <c r="G7" s="466"/>
      <c r="H7" s="621"/>
      <c r="I7" s="633"/>
      <c r="J7" s="467"/>
      <c r="K7" s="467"/>
      <c r="L7" s="467"/>
      <c r="M7" s="467"/>
      <c r="N7" s="467"/>
      <c r="O7" s="350"/>
      <c r="P7" s="351"/>
      <c r="Q7" s="352"/>
      <c r="R7" s="352"/>
      <c r="S7" s="352"/>
      <c r="T7" s="353"/>
      <c r="U7" s="349"/>
      <c r="V7" s="345"/>
      <c r="W7" s="613"/>
      <c r="X7" s="946"/>
      <c r="Y7" s="931"/>
      <c r="Z7" s="1187"/>
      <c r="AA7" s="1728"/>
      <c r="AB7" s="1729"/>
      <c r="AC7" s="1729"/>
      <c r="AD7" s="1729"/>
      <c r="AE7" s="1729"/>
      <c r="AF7" s="1729"/>
      <c r="AG7" s="1729"/>
      <c r="AH7" s="1729"/>
      <c r="AI7" s="1729"/>
      <c r="AJ7" s="1729"/>
      <c r="AK7" s="1835"/>
      <c r="AL7" s="1050"/>
      <c r="AM7" s="1032"/>
    </row>
    <row r="8" spans="1:39" s="201" customFormat="1" ht="18">
      <c r="A8" s="532"/>
      <c r="B8" s="532" t="s">
        <v>685</v>
      </c>
      <c r="C8" s="450"/>
      <c r="D8" s="888">
        <v>1</v>
      </c>
      <c r="E8" s="888">
        <v>5</v>
      </c>
      <c r="F8" s="451"/>
      <c r="G8" s="451"/>
      <c r="H8" s="619"/>
      <c r="I8" s="628"/>
      <c r="J8" s="452"/>
      <c r="K8" s="486"/>
      <c r="L8" s="452"/>
      <c r="M8" s="452"/>
      <c r="N8" s="452"/>
      <c r="O8" s="629"/>
      <c r="P8" s="469"/>
      <c r="Q8" s="469"/>
      <c r="R8" s="469"/>
      <c r="S8" s="469"/>
      <c r="T8" s="470"/>
      <c r="U8" s="468"/>
      <c r="V8" s="471"/>
      <c r="W8" s="938"/>
      <c r="X8" s="949">
        <f>X6+X7</f>
        <v>5</v>
      </c>
      <c r="Y8" s="930"/>
      <c r="Z8" s="1186"/>
      <c r="AA8" s="1730"/>
      <c r="AB8" s="1620"/>
      <c r="AC8" s="1620"/>
      <c r="AD8" s="1620"/>
      <c r="AE8" s="1620"/>
      <c r="AF8" s="1620"/>
      <c r="AG8" s="1620"/>
      <c r="AH8" s="1621"/>
      <c r="AI8" s="1621"/>
      <c r="AJ8" s="1622"/>
      <c r="AK8" s="1834">
        <f t="shared" si="0"/>
        <v>0</v>
      </c>
      <c r="AL8" s="1048"/>
      <c r="AM8" s="1031"/>
    </row>
    <row r="9" spans="1:39" s="5" customFormat="1" ht="18">
      <c r="A9" s="529" t="s">
        <v>206</v>
      </c>
      <c r="B9" s="529" t="s">
        <v>687</v>
      </c>
      <c r="C9" s="472"/>
      <c r="D9" s="473"/>
      <c r="E9" s="473"/>
      <c r="F9" s="473"/>
      <c r="G9" s="473"/>
      <c r="H9" s="622"/>
      <c r="I9" s="634"/>
      <c r="J9" s="635"/>
      <c r="K9" s="636"/>
      <c r="L9" s="635"/>
      <c r="M9" s="635"/>
      <c r="N9" s="635"/>
      <c r="O9" s="637"/>
      <c r="P9" s="475"/>
      <c r="Q9" s="475"/>
      <c r="R9" s="475"/>
      <c r="S9" s="475"/>
      <c r="T9" s="476"/>
      <c r="U9" s="474"/>
      <c r="V9" s="477"/>
      <c r="W9" s="939"/>
      <c r="X9" s="949">
        <f>X8</f>
        <v>5</v>
      </c>
      <c r="Y9" s="930"/>
      <c r="Z9" s="1186"/>
      <c r="AA9" s="1731"/>
      <c r="AB9" s="1608"/>
      <c r="AC9" s="1608"/>
      <c r="AD9" s="1608"/>
      <c r="AE9" s="1608"/>
      <c r="AF9" s="1608"/>
      <c r="AG9" s="1608"/>
      <c r="AH9" s="1609"/>
      <c r="AI9" s="1609"/>
      <c r="AJ9" s="1610"/>
      <c r="AK9" s="1834">
        <f t="shared" si="0"/>
        <v>0</v>
      </c>
      <c r="AL9" s="1051"/>
      <c r="AM9" s="1031"/>
    </row>
    <row r="10" spans="1:39" s="5" customFormat="1" ht="18">
      <c r="A10" s="529" t="s">
        <v>206</v>
      </c>
      <c r="B10" s="529" t="s">
        <v>682</v>
      </c>
      <c r="C10" s="472"/>
      <c r="D10" s="886">
        <v>1</v>
      </c>
      <c r="E10" s="887">
        <v>2</v>
      </c>
      <c r="F10" s="473"/>
      <c r="G10" s="473"/>
      <c r="H10" s="622"/>
      <c r="I10" s="638"/>
      <c r="J10" s="636"/>
      <c r="K10" s="884">
        <v>2</v>
      </c>
      <c r="L10" s="885">
        <v>2</v>
      </c>
      <c r="M10" s="885">
        <v>1</v>
      </c>
      <c r="N10" s="635"/>
      <c r="O10" s="637"/>
      <c r="P10" s="475"/>
      <c r="Q10" s="475"/>
      <c r="R10" s="475"/>
      <c r="S10" s="475"/>
      <c r="T10" s="476"/>
      <c r="U10" s="474"/>
      <c r="V10" s="477"/>
      <c r="W10" s="940"/>
      <c r="X10" s="949">
        <f>X9</f>
        <v>5</v>
      </c>
      <c r="Y10" s="930"/>
      <c r="Z10" s="1186"/>
      <c r="AA10" s="1731"/>
      <c r="AB10" s="1608"/>
      <c r="AC10" s="1608"/>
      <c r="AD10" s="1608"/>
      <c r="AE10" s="1608"/>
      <c r="AF10" s="1608"/>
      <c r="AG10" s="1608"/>
      <c r="AH10" s="1609"/>
      <c r="AI10" s="1609"/>
      <c r="AJ10" s="1610"/>
      <c r="AK10" s="1834">
        <f t="shared" si="0"/>
        <v>0</v>
      </c>
      <c r="AL10" s="1051"/>
      <c r="AM10" s="1031"/>
    </row>
    <row r="11" spans="1:39" s="203" customFormat="1" ht="18.75" thickBot="1">
      <c r="A11" s="533" t="s">
        <v>206</v>
      </c>
      <c r="B11" s="533" t="s">
        <v>684</v>
      </c>
      <c r="C11" s="478"/>
      <c r="D11" s="617"/>
      <c r="E11" s="617"/>
      <c r="F11" s="479"/>
      <c r="G11" s="479"/>
      <c r="H11" s="623"/>
      <c r="I11" s="639"/>
      <c r="J11" s="640"/>
      <c r="K11" s="1805"/>
      <c r="L11" s="641"/>
      <c r="M11" s="641"/>
      <c r="N11" s="641"/>
      <c r="O11" s="642"/>
      <c r="P11" s="481"/>
      <c r="Q11" s="481"/>
      <c r="R11" s="481"/>
      <c r="S11" s="481"/>
      <c r="T11" s="482"/>
      <c r="U11" s="480"/>
      <c r="V11" s="483"/>
      <c r="W11" s="941"/>
      <c r="X11" s="949">
        <f>X10</f>
        <v>5</v>
      </c>
      <c r="Y11" s="930"/>
      <c r="Z11" s="1186"/>
      <c r="AA11" s="1732"/>
      <c r="AB11" s="1612"/>
      <c r="AC11" s="1612"/>
      <c r="AD11" s="1612"/>
      <c r="AE11" s="1612"/>
      <c r="AF11" s="1612"/>
      <c r="AG11" s="1612"/>
      <c r="AH11" s="1613"/>
      <c r="AI11" s="1613"/>
      <c r="AJ11" s="1614"/>
      <c r="AK11" s="1834">
        <f t="shared" si="0"/>
        <v>0</v>
      </c>
      <c r="AL11" s="1052"/>
      <c r="AM11" s="1031"/>
    </row>
    <row r="12" spans="1:39" s="348" customFormat="1" ht="18.75" thickBot="1">
      <c r="A12" s="530">
        <v>1941</v>
      </c>
      <c r="B12" s="531" t="s">
        <v>1083</v>
      </c>
      <c r="C12" s="464"/>
      <c r="D12" s="465"/>
      <c r="E12" s="465"/>
      <c r="F12" s="466"/>
      <c r="G12" s="466"/>
      <c r="H12" s="621"/>
      <c r="I12" s="633"/>
      <c r="J12" s="467"/>
      <c r="K12" s="467"/>
      <c r="L12" s="467"/>
      <c r="M12" s="467"/>
      <c r="N12" s="467"/>
      <c r="O12" s="350"/>
      <c r="P12" s="351"/>
      <c r="Q12" s="352"/>
      <c r="R12" s="352"/>
      <c r="S12" s="352"/>
      <c r="T12" s="353"/>
      <c r="U12" s="349"/>
      <c r="V12" s="345"/>
      <c r="W12" s="613"/>
      <c r="X12" s="946"/>
      <c r="Y12" s="931"/>
      <c r="Z12" s="1187"/>
      <c r="AA12" s="1728"/>
      <c r="AB12" s="1729"/>
      <c r="AC12" s="1729"/>
      <c r="AD12" s="1729"/>
      <c r="AE12" s="1729"/>
      <c r="AF12" s="1729"/>
      <c r="AG12" s="1729"/>
      <c r="AH12" s="1729"/>
      <c r="AI12" s="1729"/>
      <c r="AJ12" s="1729"/>
      <c r="AK12" s="1835"/>
      <c r="AL12" s="1050"/>
      <c r="AM12" s="1032"/>
    </row>
    <row r="13" spans="1:39" s="5" customFormat="1" ht="18">
      <c r="A13" s="532"/>
      <c r="B13" s="532" t="s">
        <v>685</v>
      </c>
      <c r="C13" s="484"/>
      <c r="D13" s="485"/>
      <c r="E13" s="485"/>
      <c r="F13" s="485"/>
      <c r="G13" s="485"/>
      <c r="H13" s="624"/>
      <c r="I13" s="889">
        <v>1</v>
      </c>
      <c r="J13" s="890">
        <v>2</v>
      </c>
      <c r="K13" s="1805"/>
      <c r="L13" s="616"/>
      <c r="M13" s="616"/>
      <c r="N13" s="486"/>
      <c r="O13" s="643"/>
      <c r="P13" s="487"/>
      <c r="Q13" s="469"/>
      <c r="R13" s="487"/>
      <c r="S13" s="487"/>
      <c r="T13" s="470"/>
      <c r="U13" s="468"/>
      <c r="V13" s="471"/>
      <c r="W13" s="942"/>
      <c r="X13" s="949">
        <f>X11+X12</f>
        <v>5</v>
      </c>
      <c r="Y13" s="930"/>
      <c r="Z13" s="1186"/>
      <c r="AA13" s="1733"/>
      <c r="AB13" s="1596"/>
      <c r="AC13" s="1596"/>
      <c r="AD13" s="1596"/>
      <c r="AE13" s="1596"/>
      <c r="AF13" s="1596"/>
      <c r="AG13" s="1596"/>
      <c r="AH13" s="1597"/>
      <c r="AI13" s="1597"/>
      <c r="AJ13" s="1598"/>
      <c r="AK13" s="1834">
        <f t="shared" si="0"/>
        <v>0</v>
      </c>
      <c r="AL13" s="1053"/>
      <c r="AM13" s="1031"/>
    </row>
    <row r="14" spans="1:39" s="5" customFormat="1" ht="18">
      <c r="A14" s="529" t="s">
        <v>206</v>
      </c>
      <c r="B14" s="529" t="s">
        <v>687</v>
      </c>
      <c r="C14" s="488"/>
      <c r="D14" s="489"/>
      <c r="E14" s="618"/>
      <c r="F14" s="489"/>
      <c r="G14" s="489"/>
      <c r="H14" s="625"/>
      <c r="I14" s="644"/>
      <c r="J14" s="636"/>
      <c r="K14" s="1805"/>
      <c r="L14" s="645"/>
      <c r="M14" s="645"/>
      <c r="N14" s="645"/>
      <c r="O14" s="646"/>
      <c r="P14" s="475"/>
      <c r="Q14" s="475"/>
      <c r="R14" s="490"/>
      <c r="S14" s="490"/>
      <c r="T14" s="476"/>
      <c r="U14" s="474"/>
      <c r="V14" s="491"/>
      <c r="W14" s="940"/>
      <c r="X14" s="949">
        <f>X13</f>
        <v>5</v>
      </c>
      <c r="Y14" s="930"/>
      <c r="Z14" s="1186"/>
      <c r="AA14" s="1731"/>
      <c r="AB14" s="1608"/>
      <c r="AC14" s="1608"/>
      <c r="AD14" s="1608"/>
      <c r="AE14" s="1608"/>
      <c r="AF14" s="1608"/>
      <c r="AG14" s="1608"/>
      <c r="AH14" s="1609"/>
      <c r="AI14" s="1609"/>
      <c r="AJ14" s="1610"/>
      <c r="AK14" s="1834">
        <f t="shared" si="0"/>
        <v>0</v>
      </c>
      <c r="AL14" s="1051"/>
      <c r="AM14" s="1031"/>
    </row>
    <row r="15" spans="1:39" s="5" customFormat="1" ht="18">
      <c r="A15" s="529" t="s">
        <v>206</v>
      </c>
      <c r="B15" s="529" t="s">
        <v>682</v>
      </c>
      <c r="C15" s="488"/>
      <c r="D15" s="489"/>
      <c r="E15" s="489"/>
      <c r="F15" s="489"/>
      <c r="G15" s="489"/>
      <c r="H15" s="625"/>
      <c r="I15" s="638"/>
      <c r="J15" s="636"/>
      <c r="K15" s="1805"/>
      <c r="L15" s="636"/>
      <c r="M15" s="636"/>
      <c r="N15" s="645"/>
      <c r="O15" s="646"/>
      <c r="P15" s="490"/>
      <c r="Q15" s="475"/>
      <c r="R15" s="490"/>
      <c r="S15" s="490"/>
      <c r="T15" s="476"/>
      <c r="U15" s="474"/>
      <c r="V15" s="491"/>
      <c r="W15" s="940"/>
      <c r="X15" s="949">
        <f>X14</f>
        <v>5</v>
      </c>
      <c r="Y15" s="930"/>
      <c r="Z15" s="1186"/>
      <c r="AA15" s="1731"/>
      <c r="AB15" s="1608"/>
      <c r="AC15" s="1608"/>
      <c r="AD15" s="1608"/>
      <c r="AE15" s="1608"/>
      <c r="AF15" s="1608"/>
      <c r="AG15" s="1608"/>
      <c r="AH15" s="1609"/>
      <c r="AI15" s="1609"/>
      <c r="AJ15" s="1610"/>
      <c r="AK15" s="1834">
        <f t="shared" si="0"/>
        <v>0</v>
      </c>
      <c r="AL15" s="1051"/>
      <c r="AM15" s="1031"/>
    </row>
    <row r="16" spans="1:39" s="5" customFormat="1" ht="18.75" thickBot="1">
      <c r="A16" s="529" t="s">
        <v>206</v>
      </c>
      <c r="B16" s="529" t="s">
        <v>684</v>
      </c>
      <c r="C16" s="492"/>
      <c r="D16" s="493"/>
      <c r="E16" s="493"/>
      <c r="F16" s="493"/>
      <c r="G16" s="493"/>
      <c r="H16" s="626"/>
      <c r="I16" s="647"/>
      <c r="J16" s="648"/>
      <c r="K16" s="1805"/>
      <c r="L16" s="648"/>
      <c r="M16" s="648"/>
      <c r="N16" s="649"/>
      <c r="O16" s="650"/>
      <c r="P16" s="461"/>
      <c r="Q16" s="461"/>
      <c r="R16" s="461"/>
      <c r="S16" s="494"/>
      <c r="T16" s="462"/>
      <c r="U16" s="460"/>
      <c r="V16" s="495"/>
      <c r="W16" s="937"/>
      <c r="X16" s="951">
        <f>X15+1</f>
        <v>6</v>
      </c>
      <c r="Y16" s="930"/>
      <c r="Z16" s="1186"/>
      <c r="AA16" s="1727"/>
      <c r="AB16" s="1616"/>
      <c r="AC16" s="1616"/>
      <c r="AD16" s="1616"/>
      <c r="AE16" s="1616"/>
      <c r="AF16" s="1616"/>
      <c r="AG16" s="1616"/>
      <c r="AH16" s="1617"/>
      <c r="AI16" s="1617"/>
      <c r="AJ16" s="1618"/>
      <c r="AK16" s="1834">
        <f t="shared" si="0"/>
        <v>0</v>
      </c>
      <c r="AL16" s="1049"/>
      <c r="AM16" s="1031"/>
    </row>
    <row r="17" spans="1:39" s="348" customFormat="1" ht="18.75" thickBot="1">
      <c r="A17" s="530">
        <v>1942</v>
      </c>
      <c r="B17" s="531" t="s">
        <v>1083</v>
      </c>
      <c r="C17" s="464"/>
      <c r="D17" s="465"/>
      <c r="E17" s="465"/>
      <c r="F17" s="466"/>
      <c r="G17" s="466"/>
      <c r="H17" s="621"/>
      <c r="I17" s="633"/>
      <c r="J17" s="467"/>
      <c r="K17" s="467"/>
      <c r="L17" s="467"/>
      <c r="M17" s="467"/>
      <c r="N17" s="467"/>
      <c r="O17" s="350"/>
      <c r="P17" s="351"/>
      <c r="Q17" s="352"/>
      <c r="R17" s="352"/>
      <c r="S17" s="352"/>
      <c r="T17" s="353"/>
      <c r="U17" s="349"/>
      <c r="V17" s="345"/>
      <c r="W17" s="346"/>
      <c r="X17" s="946"/>
      <c r="Y17" s="931"/>
      <c r="Z17" s="1187"/>
      <c r="AA17" s="1728"/>
      <c r="AB17" s="1729"/>
      <c r="AC17" s="1729"/>
      <c r="AD17" s="1729"/>
      <c r="AE17" s="1729"/>
      <c r="AF17" s="1729"/>
      <c r="AG17" s="1729"/>
      <c r="AH17" s="1729"/>
      <c r="AI17" s="1729"/>
      <c r="AJ17" s="1729"/>
      <c r="AK17" s="1835"/>
      <c r="AL17" s="1050"/>
      <c r="AM17" s="1032"/>
    </row>
    <row r="18" spans="1:39" s="201" customFormat="1" ht="18">
      <c r="A18" s="532"/>
      <c r="B18" s="532" t="s">
        <v>685</v>
      </c>
      <c r="C18" s="484"/>
      <c r="D18" s="485"/>
      <c r="E18" s="485"/>
      <c r="F18" s="485"/>
      <c r="G18" s="485"/>
      <c r="H18" s="624"/>
      <c r="I18" s="651"/>
      <c r="J18" s="486"/>
      <c r="K18" s="486"/>
      <c r="L18" s="486"/>
      <c r="M18" s="486"/>
      <c r="N18" s="486"/>
      <c r="O18" s="643"/>
      <c r="P18" s="469"/>
      <c r="Q18" s="469"/>
      <c r="R18" s="469"/>
      <c r="S18" s="487"/>
      <c r="T18" s="470"/>
      <c r="U18" s="468"/>
      <c r="V18" s="1844"/>
      <c r="W18" s="943"/>
      <c r="X18" s="949">
        <f>X16+X17</f>
        <v>6</v>
      </c>
      <c r="Y18" s="930"/>
      <c r="Z18" s="1186"/>
      <c r="AA18" s="1730"/>
      <c r="AB18" s="1620"/>
      <c r="AC18" s="1620"/>
      <c r="AD18" s="1620"/>
      <c r="AE18" s="1620"/>
      <c r="AF18" s="1620"/>
      <c r="AG18" s="1620"/>
      <c r="AH18" s="1621"/>
      <c r="AI18" s="1621"/>
      <c r="AJ18" s="1622"/>
      <c r="AK18" s="1834">
        <f t="shared" si="0"/>
        <v>0</v>
      </c>
      <c r="AL18" s="1054"/>
      <c r="AM18" s="1031"/>
    </row>
    <row r="19" spans="1:39" s="5" customFormat="1" ht="18">
      <c r="A19" s="529" t="s">
        <v>206</v>
      </c>
      <c r="B19" s="529" t="s">
        <v>687</v>
      </c>
      <c r="C19" s="488"/>
      <c r="D19" s="489"/>
      <c r="E19" s="489"/>
      <c r="F19" s="489"/>
      <c r="G19" s="489"/>
      <c r="H19" s="625"/>
      <c r="I19" s="644"/>
      <c r="J19" s="645"/>
      <c r="K19" s="645"/>
      <c r="L19" s="645"/>
      <c r="M19" s="645"/>
      <c r="N19" s="645"/>
      <c r="O19" s="646"/>
      <c r="P19" s="475"/>
      <c r="Q19" s="475"/>
      <c r="R19" s="475"/>
      <c r="S19" s="475"/>
      <c r="T19" s="476"/>
      <c r="U19" s="474"/>
      <c r="V19" s="1844"/>
      <c r="W19" s="940"/>
      <c r="X19" s="949">
        <f>X18</f>
        <v>6</v>
      </c>
      <c r="Y19" s="930"/>
      <c r="Z19" s="1186"/>
      <c r="AA19" s="1731"/>
      <c r="AB19" s="1608"/>
      <c r="AC19" s="1608"/>
      <c r="AD19" s="1608"/>
      <c r="AE19" s="1608"/>
      <c r="AF19" s="1608"/>
      <c r="AG19" s="1608"/>
      <c r="AH19" s="1609"/>
      <c r="AI19" s="1609"/>
      <c r="AJ19" s="1610"/>
      <c r="AK19" s="1834">
        <f t="shared" si="0"/>
        <v>0</v>
      </c>
      <c r="AL19" s="1051"/>
      <c r="AM19" s="1031"/>
    </row>
    <row r="20" spans="1:39" s="5" customFormat="1" ht="18">
      <c r="A20" s="529" t="s">
        <v>206</v>
      </c>
      <c r="B20" s="529" t="s">
        <v>682</v>
      </c>
      <c r="C20" s="488"/>
      <c r="D20" s="489"/>
      <c r="E20" s="489"/>
      <c r="F20" s="489"/>
      <c r="G20" s="489"/>
      <c r="H20" s="625"/>
      <c r="I20" s="644"/>
      <c r="J20" s="645"/>
      <c r="K20" s="645"/>
      <c r="L20" s="645"/>
      <c r="M20" s="645"/>
      <c r="N20" s="645"/>
      <c r="O20" s="646"/>
      <c r="P20" s="475"/>
      <c r="Q20" s="475"/>
      <c r="R20" s="490"/>
      <c r="S20" s="490"/>
      <c r="T20" s="476"/>
      <c r="U20" s="474"/>
      <c r="V20" s="491"/>
      <c r="W20" s="940"/>
      <c r="X20" s="949">
        <f>X19</f>
        <v>6</v>
      </c>
      <c r="Y20" s="930"/>
      <c r="Z20" s="1186"/>
      <c r="AA20" s="1731"/>
      <c r="AB20" s="1608"/>
      <c r="AC20" s="1608"/>
      <c r="AD20" s="1608"/>
      <c r="AE20" s="1608"/>
      <c r="AF20" s="1608"/>
      <c r="AG20" s="1608"/>
      <c r="AH20" s="1609"/>
      <c r="AI20" s="1609"/>
      <c r="AJ20" s="1610"/>
      <c r="AK20" s="1834">
        <f t="shared" si="0"/>
        <v>0</v>
      </c>
      <c r="AL20" s="1051"/>
      <c r="AM20" s="1031"/>
    </row>
    <row r="21" spans="1:39" s="203" customFormat="1" ht="18.75" thickBot="1">
      <c r="A21" s="533" t="s">
        <v>206</v>
      </c>
      <c r="B21" s="533" t="s">
        <v>684</v>
      </c>
      <c r="C21" s="496"/>
      <c r="D21" s="497"/>
      <c r="E21" s="497"/>
      <c r="F21" s="497"/>
      <c r="G21" s="497"/>
      <c r="H21" s="627"/>
      <c r="I21" s="652"/>
      <c r="J21" s="653"/>
      <c r="K21" s="653"/>
      <c r="L21" s="653"/>
      <c r="M21" s="653"/>
      <c r="N21" s="653"/>
      <c r="O21" s="654"/>
      <c r="P21" s="481"/>
      <c r="Q21" s="481"/>
      <c r="R21" s="481"/>
      <c r="S21" s="481"/>
      <c r="T21" s="482"/>
      <c r="U21" s="480"/>
      <c r="V21" s="498"/>
      <c r="W21" s="941"/>
      <c r="X21" s="949">
        <f>X20</f>
        <v>6</v>
      </c>
      <c r="Y21" s="930"/>
      <c r="Z21" s="1186"/>
      <c r="AA21" s="1732"/>
      <c r="AB21" s="1612"/>
      <c r="AC21" s="1612"/>
      <c r="AD21" s="1612"/>
      <c r="AE21" s="1612"/>
      <c r="AF21" s="1608"/>
      <c r="AG21" s="1612"/>
      <c r="AH21" s="1613"/>
      <c r="AI21" s="1613"/>
      <c r="AJ21" s="1614"/>
      <c r="AK21" s="1834">
        <f t="shared" si="0"/>
        <v>0</v>
      </c>
      <c r="AL21" s="1052"/>
      <c r="AM21" s="1031"/>
    </row>
    <row r="22" spans="1:39" s="348" customFormat="1" ht="18.75" thickBot="1">
      <c r="A22" s="530">
        <v>1943</v>
      </c>
      <c r="B22" s="531" t="s">
        <v>1083</v>
      </c>
      <c r="C22" s="464"/>
      <c r="D22" s="465"/>
      <c r="E22" s="465"/>
      <c r="F22" s="466"/>
      <c r="G22" s="466"/>
      <c r="H22" s="621"/>
      <c r="I22" s="633"/>
      <c r="J22" s="467"/>
      <c r="K22" s="467"/>
      <c r="L22" s="467"/>
      <c r="M22" s="467"/>
      <c r="N22" s="467"/>
      <c r="O22" s="350"/>
      <c r="P22" s="351"/>
      <c r="Q22" s="352"/>
      <c r="R22" s="352"/>
      <c r="S22" s="352"/>
      <c r="T22" s="353"/>
      <c r="U22" s="349"/>
      <c r="V22" s="345"/>
      <c r="W22" s="346"/>
      <c r="X22" s="946"/>
      <c r="Y22" s="931"/>
      <c r="Z22" s="1187"/>
      <c r="AA22" s="1728"/>
      <c r="AB22" s="1729"/>
      <c r="AC22" s="1729"/>
      <c r="AD22" s="1729"/>
      <c r="AE22" s="1729"/>
      <c r="AF22" s="1729"/>
      <c r="AG22" s="1729"/>
      <c r="AH22" s="1729"/>
      <c r="AI22" s="1729"/>
      <c r="AJ22" s="1729"/>
      <c r="AK22" s="1835"/>
      <c r="AL22" s="1050"/>
      <c r="AM22" s="1032"/>
    </row>
    <row r="23" spans="1:39" s="5" customFormat="1" ht="18">
      <c r="A23" s="532"/>
      <c r="B23" s="532" t="s">
        <v>685</v>
      </c>
      <c r="C23" s="484"/>
      <c r="D23" s="485"/>
      <c r="E23" s="485"/>
      <c r="F23" s="485"/>
      <c r="G23" s="485"/>
      <c r="H23" s="624"/>
      <c r="I23" s="651"/>
      <c r="J23" s="486"/>
      <c r="K23" s="486"/>
      <c r="L23" s="486"/>
      <c r="M23" s="486"/>
      <c r="N23" s="486"/>
      <c r="O23" s="643"/>
      <c r="P23" s="469"/>
      <c r="Q23" s="469"/>
      <c r="R23" s="469"/>
      <c r="S23" s="469"/>
      <c r="T23" s="470"/>
      <c r="U23" s="468"/>
      <c r="V23" s="471"/>
      <c r="W23" s="938"/>
      <c r="X23" s="949">
        <f>X21+X22</f>
        <v>6</v>
      </c>
      <c r="Y23" s="930"/>
      <c r="Z23" s="1186"/>
      <c r="AA23" s="1733"/>
      <c r="AB23" s="1596"/>
      <c r="AC23" s="1596"/>
      <c r="AD23" s="1596"/>
      <c r="AE23" s="1596"/>
      <c r="AF23" s="1596"/>
      <c r="AG23" s="1596"/>
      <c r="AH23" s="1597"/>
      <c r="AI23" s="1597"/>
      <c r="AJ23" s="1598"/>
      <c r="AK23" s="1834">
        <f t="shared" si="0"/>
        <v>0</v>
      </c>
      <c r="AL23" s="1053"/>
      <c r="AM23" s="1031"/>
    </row>
    <row r="24" spans="1:39" s="5" customFormat="1" ht="18">
      <c r="A24" s="529" t="s">
        <v>206</v>
      </c>
      <c r="B24" s="529" t="s">
        <v>687</v>
      </c>
      <c r="C24" s="488"/>
      <c r="D24" s="489"/>
      <c r="E24" s="489"/>
      <c r="F24" s="489"/>
      <c r="G24" s="489"/>
      <c r="H24" s="625"/>
      <c r="I24" s="644"/>
      <c r="J24" s="645"/>
      <c r="K24" s="645"/>
      <c r="L24" s="645"/>
      <c r="M24" s="645"/>
      <c r="N24" s="645"/>
      <c r="O24" s="646"/>
      <c r="P24" s="475"/>
      <c r="Q24" s="475"/>
      <c r="R24" s="475"/>
      <c r="S24" s="475"/>
      <c r="T24" s="476"/>
      <c r="U24" s="474"/>
      <c r="V24" s="499"/>
      <c r="W24" s="940"/>
      <c r="X24" s="949">
        <f>X23</f>
        <v>6</v>
      </c>
      <c r="Y24" s="930"/>
      <c r="Z24" s="1186"/>
      <c r="AA24" s="1731"/>
      <c r="AB24" s="1608"/>
      <c r="AC24" s="1608"/>
      <c r="AD24" s="1608"/>
      <c r="AE24" s="1608"/>
      <c r="AF24" s="1608"/>
      <c r="AG24" s="1608"/>
      <c r="AH24" s="1609"/>
      <c r="AI24" s="1609"/>
      <c r="AJ24" s="1610"/>
      <c r="AK24" s="1834">
        <f t="shared" si="0"/>
        <v>0</v>
      </c>
      <c r="AL24" s="1051"/>
      <c r="AM24" s="1031"/>
    </row>
    <row r="25" spans="1:39" s="5" customFormat="1" ht="18">
      <c r="A25" s="529" t="s">
        <v>206</v>
      </c>
      <c r="B25" s="529" t="s">
        <v>682</v>
      </c>
      <c r="C25" s="488"/>
      <c r="D25" s="489"/>
      <c r="E25" s="489"/>
      <c r="F25" s="489"/>
      <c r="G25" s="489"/>
      <c r="H25" s="625"/>
      <c r="I25" s="644"/>
      <c r="J25" s="645"/>
      <c r="K25" s="645"/>
      <c r="L25" s="645"/>
      <c r="M25" s="645"/>
      <c r="N25" s="645"/>
      <c r="O25" s="646"/>
      <c r="P25" s="490"/>
      <c r="Q25" s="475"/>
      <c r="R25" s="475"/>
      <c r="S25" s="490"/>
      <c r="T25" s="476"/>
      <c r="U25" s="474"/>
      <c r="V25" s="499"/>
      <c r="W25" s="940"/>
      <c r="X25" s="949">
        <f>X24</f>
        <v>6</v>
      </c>
      <c r="Y25" s="930"/>
      <c r="Z25" s="1186"/>
      <c r="AA25" s="1731"/>
      <c r="AB25" s="1608"/>
      <c r="AC25" s="1608"/>
      <c r="AD25" s="1608"/>
      <c r="AE25" s="1608"/>
      <c r="AF25" s="1608"/>
      <c r="AG25" s="1608"/>
      <c r="AH25" s="1609"/>
      <c r="AI25" s="1609"/>
      <c r="AJ25" s="1610"/>
      <c r="AK25" s="1834">
        <f t="shared" si="0"/>
        <v>0</v>
      </c>
      <c r="AL25" s="1051"/>
      <c r="AM25" s="1031"/>
    </row>
    <row r="26" spans="1:39" s="5" customFormat="1" ht="18.75" thickBot="1">
      <c r="A26" s="529" t="s">
        <v>206</v>
      </c>
      <c r="B26" s="529" t="s">
        <v>684</v>
      </c>
      <c r="C26" s="492"/>
      <c r="D26" s="493"/>
      <c r="E26" s="493"/>
      <c r="F26" s="493"/>
      <c r="G26" s="493"/>
      <c r="H26" s="626"/>
      <c r="I26" s="655"/>
      <c r="J26" s="649"/>
      <c r="K26" s="649"/>
      <c r="L26" s="649"/>
      <c r="M26" s="649"/>
      <c r="N26" s="649"/>
      <c r="O26" s="650"/>
      <c r="P26" s="461"/>
      <c r="Q26" s="461"/>
      <c r="R26" s="461"/>
      <c r="S26" s="461"/>
      <c r="T26" s="462"/>
      <c r="U26" s="460"/>
      <c r="V26" s="500"/>
      <c r="W26" s="937"/>
      <c r="X26" s="949">
        <f>X25</f>
        <v>6</v>
      </c>
      <c r="Y26" s="930"/>
      <c r="Z26" s="1186"/>
      <c r="AA26" s="1727"/>
      <c r="AB26" s="1616"/>
      <c r="AC26" s="1616"/>
      <c r="AD26" s="1616"/>
      <c r="AE26" s="1616"/>
      <c r="AF26" s="1616"/>
      <c r="AG26" s="1616"/>
      <c r="AH26" s="1617"/>
      <c r="AI26" s="1617"/>
      <c r="AJ26" s="1618"/>
      <c r="AK26" s="1834">
        <f t="shared" si="0"/>
        <v>0</v>
      </c>
      <c r="AL26" s="1049"/>
      <c r="AM26" s="1031"/>
    </row>
    <row r="27" spans="1:39" s="348" customFormat="1" ht="18.75" thickBot="1">
      <c r="A27" s="530">
        <v>1944</v>
      </c>
      <c r="B27" s="531" t="s">
        <v>1083</v>
      </c>
      <c r="C27" s="464"/>
      <c r="D27" s="465"/>
      <c r="E27" s="465"/>
      <c r="F27" s="466"/>
      <c r="G27" s="466"/>
      <c r="H27" s="621"/>
      <c r="I27" s="633"/>
      <c r="J27" s="467"/>
      <c r="K27" s="467"/>
      <c r="L27" s="467"/>
      <c r="M27" s="467"/>
      <c r="N27" s="467"/>
      <c r="O27" s="350"/>
      <c r="P27" s="351"/>
      <c r="Q27" s="352"/>
      <c r="R27" s="352"/>
      <c r="S27" s="352"/>
      <c r="T27" s="353"/>
      <c r="U27" s="349"/>
      <c r="V27" s="345"/>
      <c r="W27" s="346"/>
      <c r="X27" s="946"/>
      <c r="Y27" s="931"/>
      <c r="Z27" s="1187"/>
      <c r="AA27" s="1728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835"/>
      <c r="AL27" s="1050"/>
      <c r="AM27" s="1032"/>
    </row>
    <row r="28" spans="1:39" s="201" customFormat="1" ht="18">
      <c r="A28" s="532"/>
      <c r="B28" s="532" t="s">
        <v>685</v>
      </c>
      <c r="C28" s="484"/>
      <c r="D28" s="485"/>
      <c r="E28" s="485"/>
      <c r="F28" s="485"/>
      <c r="G28" s="485"/>
      <c r="H28" s="624"/>
      <c r="I28" s="651"/>
      <c r="J28" s="486"/>
      <c r="K28" s="486"/>
      <c r="L28" s="486"/>
      <c r="M28" s="486"/>
      <c r="N28" s="486"/>
      <c r="O28" s="643"/>
      <c r="P28" s="469"/>
      <c r="Q28" s="469"/>
      <c r="R28" s="469"/>
      <c r="S28" s="469"/>
      <c r="T28" s="470"/>
      <c r="U28" s="468"/>
      <c r="V28" s="501"/>
      <c r="W28" s="938"/>
      <c r="X28" s="949">
        <f>X26+X27</f>
        <v>6</v>
      </c>
      <c r="Y28" s="930"/>
      <c r="Z28" s="1186"/>
      <c r="AA28" s="1730"/>
      <c r="AB28" s="1620"/>
      <c r="AC28" s="1620"/>
      <c r="AD28" s="1620"/>
      <c r="AE28" s="1620"/>
      <c r="AF28" s="1620"/>
      <c r="AG28" s="1620"/>
      <c r="AH28" s="1621"/>
      <c r="AI28" s="1621"/>
      <c r="AJ28" s="1622"/>
      <c r="AK28" s="1834">
        <f t="shared" si="0"/>
        <v>0</v>
      </c>
      <c r="AL28" s="1054"/>
      <c r="AM28" s="1031"/>
    </row>
    <row r="29" spans="1:39" s="5" customFormat="1" ht="18">
      <c r="A29" s="529" t="s">
        <v>206</v>
      </c>
      <c r="B29" s="529" t="s">
        <v>687</v>
      </c>
      <c r="C29" s="488"/>
      <c r="D29" s="489"/>
      <c r="E29" s="489"/>
      <c r="F29" s="489"/>
      <c r="G29" s="489"/>
      <c r="H29" s="625"/>
      <c r="I29" s="644"/>
      <c r="J29" s="645"/>
      <c r="K29" s="645"/>
      <c r="L29" s="645"/>
      <c r="M29" s="645"/>
      <c r="N29" s="645"/>
      <c r="O29" s="646"/>
      <c r="P29" s="475"/>
      <c r="Q29" s="475"/>
      <c r="R29" s="475"/>
      <c r="S29" s="475"/>
      <c r="T29" s="476"/>
      <c r="U29" s="474"/>
      <c r="V29" s="499"/>
      <c r="W29" s="940"/>
      <c r="X29" s="949">
        <f>X28</f>
        <v>6</v>
      </c>
      <c r="Y29" s="930"/>
      <c r="Z29" s="1186"/>
      <c r="AA29" s="1731"/>
      <c r="AB29" s="1608"/>
      <c r="AC29" s="1608"/>
      <c r="AD29" s="1608"/>
      <c r="AE29" s="1608"/>
      <c r="AF29" s="1608"/>
      <c r="AG29" s="1608"/>
      <c r="AH29" s="1609"/>
      <c r="AI29" s="1609"/>
      <c r="AJ29" s="1610"/>
      <c r="AK29" s="1834">
        <f t="shared" si="0"/>
        <v>0</v>
      </c>
      <c r="AL29" s="1051"/>
      <c r="AM29" s="1031"/>
    </row>
    <row r="30" spans="1:39" s="5" customFormat="1" ht="18">
      <c r="A30" s="529" t="s">
        <v>206</v>
      </c>
      <c r="B30" s="529" t="s">
        <v>682</v>
      </c>
      <c r="C30" s="488"/>
      <c r="D30" s="489"/>
      <c r="E30" s="489"/>
      <c r="F30" s="489"/>
      <c r="G30" s="489"/>
      <c r="H30" s="625"/>
      <c r="I30" s="644"/>
      <c r="J30" s="645"/>
      <c r="K30" s="645"/>
      <c r="L30" s="645"/>
      <c r="M30" s="645"/>
      <c r="N30" s="645"/>
      <c r="O30" s="646"/>
      <c r="P30" s="475"/>
      <c r="Q30" s="475"/>
      <c r="R30" s="475"/>
      <c r="S30" s="475"/>
      <c r="T30" s="476"/>
      <c r="U30" s="474"/>
      <c r="V30" s="499"/>
      <c r="W30" s="940"/>
      <c r="X30" s="949">
        <f>X29</f>
        <v>6</v>
      </c>
      <c r="Y30" s="930"/>
      <c r="Z30" s="1186"/>
      <c r="AA30" s="1731"/>
      <c r="AB30" s="1608"/>
      <c r="AC30" s="1608"/>
      <c r="AD30" s="1608"/>
      <c r="AE30" s="1608"/>
      <c r="AF30" s="1608"/>
      <c r="AG30" s="1608"/>
      <c r="AH30" s="1609"/>
      <c r="AI30" s="1609"/>
      <c r="AJ30" s="1610"/>
      <c r="AK30" s="1834">
        <f t="shared" si="0"/>
        <v>0</v>
      </c>
      <c r="AL30" s="1051"/>
      <c r="AM30" s="1031"/>
    </row>
    <row r="31" spans="1:39" s="203" customFormat="1" ht="18.75" thickBot="1">
      <c r="A31" s="533" t="s">
        <v>206</v>
      </c>
      <c r="B31" s="533" t="s">
        <v>684</v>
      </c>
      <c r="C31" s="496"/>
      <c r="D31" s="497"/>
      <c r="E31" s="497"/>
      <c r="F31" s="497"/>
      <c r="G31" s="497"/>
      <c r="H31" s="627"/>
      <c r="I31" s="652"/>
      <c r="J31" s="653"/>
      <c r="K31" s="653"/>
      <c r="L31" s="653"/>
      <c r="M31" s="653"/>
      <c r="N31" s="653"/>
      <c r="O31" s="654"/>
      <c r="P31" s="481"/>
      <c r="Q31" s="481"/>
      <c r="R31" s="481"/>
      <c r="S31" s="481"/>
      <c r="T31" s="482"/>
      <c r="U31" s="480"/>
      <c r="V31" s="502"/>
      <c r="W31" s="941"/>
      <c r="X31" s="949">
        <f>X30</f>
        <v>6</v>
      </c>
      <c r="Y31" s="930"/>
      <c r="Z31" s="1186"/>
      <c r="AA31" s="1732"/>
      <c r="AB31" s="1612"/>
      <c r="AC31" s="1612"/>
      <c r="AD31" s="1612"/>
      <c r="AE31" s="1612"/>
      <c r="AF31" s="1612"/>
      <c r="AG31" s="1612"/>
      <c r="AH31" s="1613"/>
      <c r="AI31" s="1613"/>
      <c r="AJ31" s="1614"/>
      <c r="AK31" s="1834">
        <f t="shared" si="0"/>
        <v>0</v>
      </c>
      <c r="AL31" s="1052"/>
      <c r="AM31" s="1031"/>
    </row>
    <row r="32" spans="1:39" s="348" customFormat="1" ht="18.75" thickBot="1">
      <c r="A32" s="530">
        <v>1945</v>
      </c>
      <c r="B32" s="531" t="s">
        <v>1083</v>
      </c>
      <c r="C32" s="464"/>
      <c r="D32" s="465"/>
      <c r="E32" s="465"/>
      <c r="F32" s="466"/>
      <c r="G32" s="466"/>
      <c r="H32" s="621"/>
      <c r="I32" s="633"/>
      <c r="J32" s="467"/>
      <c r="K32" s="467"/>
      <c r="L32" s="467"/>
      <c r="M32" s="467"/>
      <c r="N32" s="467"/>
      <c r="O32" s="350"/>
      <c r="P32" s="351"/>
      <c r="Q32" s="352"/>
      <c r="R32" s="352"/>
      <c r="S32" s="352"/>
      <c r="T32" s="353"/>
      <c r="U32" s="349"/>
      <c r="V32" s="345"/>
      <c r="W32" s="346"/>
      <c r="X32" s="946"/>
      <c r="Y32" s="931"/>
      <c r="Z32" s="1187"/>
      <c r="AA32" s="1728"/>
      <c r="AB32" s="1729"/>
      <c r="AC32" s="1729"/>
      <c r="AD32" s="1729"/>
      <c r="AE32" s="1729"/>
      <c r="AF32" s="1729"/>
      <c r="AG32" s="1729"/>
      <c r="AH32" s="1729"/>
      <c r="AI32" s="1729"/>
      <c r="AJ32" s="1729"/>
      <c r="AK32" s="1835"/>
      <c r="AL32" s="1050"/>
      <c r="AM32" s="1032"/>
    </row>
    <row r="33" spans="1:39" s="5" customFormat="1" ht="18">
      <c r="A33" s="532"/>
      <c r="B33" s="532" t="s">
        <v>685</v>
      </c>
      <c r="C33" s="484"/>
      <c r="D33" s="485"/>
      <c r="E33" s="485"/>
      <c r="F33" s="485"/>
      <c r="G33" s="485"/>
      <c r="H33" s="624"/>
      <c r="I33" s="651"/>
      <c r="J33" s="486"/>
      <c r="K33" s="486"/>
      <c r="L33" s="486"/>
      <c r="M33" s="486"/>
      <c r="N33" s="486"/>
      <c r="O33" s="643"/>
      <c r="P33" s="469"/>
      <c r="Q33" s="469"/>
      <c r="R33" s="469"/>
      <c r="S33" s="469"/>
      <c r="T33" s="470"/>
      <c r="U33" s="468"/>
      <c r="V33" s="501"/>
      <c r="W33" s="938"/>
      <c r="X33" s="949">
        <f>X31+X32</f>
        <v>6</v>
      </c>
      <c r="Y33" s="930"/>
      <c r="Z33" s="1186"/>
      <c r="AA33" s="1733"/>
      <c r="AB33" s="1596"/>
      <c r="AC33" s="1596"/>
      <c r="AD33" s="1596"/>
      <c r="AE33" s="1596"/>
      <c r="AF33" s="1596"/>
      <c r="AG33" s="1596"/>
      <c r="AH33" s="1597"/>
      <c r="AI33" s="1597"/>
      <c r="AJ33" s="1598"/>
      <c r="AK33" s="1834">
        <f t="shared" si="0"/>
        <v>0</v>
      </c>
      <c r="AL33" s="1053"/>
      <c r="AM33" s="1031"/>
    </row>
    <row r="34" spans="1:39" s="5" customFormat="1" ht="18">
      <c r="A34" s="529" t="s">
        <v>206</v>
      </c>
      <c r="B34" s="529" t="s">
        <v>687</v>
      </c>
      <c r="C34" s="488"/>
      <c r="D34" s="489"/>
      <c r="E34" s="489"/>
      <c r="F34" s="489"/>
      <c r="G34" s="489"/>
      <c r="H34" s="625"/>
      <c r="I34" s="644"/>
      <c r="J34" s="645"/>
      <c r="K34" s="645"/>
      <c r="L34" s="645"/>
      <c r="M34" s="645"/>
      <c r="N34" s="645"/>
      <c r="O34" s="646"/>
      <c r="P34" s="475"/>
      <c r="Q34" s="475"/>
      <c r="R34" s="475"/>
      <c r="S34" s="475"/>
      <c r="T34" s="476"/>
      <c r="U34" s="474"/>
      <c r="V34" s="499"/>
      <c r="W34" s="940"/>
      <c r="X34" s="949">
        <f>X33</f>
        <v>6</v>
      </c>
      <c r="Y34" s="930"/>
      <c r="Z34" s="1186"/>
      <c r="AA34" s="1731"/>
      <c r="AB34" s="1608"/>
      <c r="AC34" s="1608"/>
      <c r="AD34" s="1608"/>
      <c r="AE34" s="1608"/>
      <c r="AF34" s="1608"/>
      <c r="AG34" s="1608"/>
      <c r="AH34" s="1609"/>
      <c r="AI34" s="1609"/>
      <c r="AJ34" s="1610"/>
      <c r="AK34" s="1834">
        <f t="shared" si="0"/>
        <v>0</v>
      </c>
      <c r="AL34" s="1051"/>
      <c r="AM34" s="1031"/>
    </row>
    <row r="35" spans="1:39" s="5" customFormat="1" ht="18">
      <c r="A35" s="529" t="s">
        <v>206</v>
      </c>
      <c r="B35" s="529" t="s">
        <v>682</v>
      </c>
      <c r="C35" s="488"/>
      <c r="D35" s="489"/>
      <c r="E35" s="489"/>
      <c r="F35" s="489"/>
      <c r="G35" s="489"/>
      <c r="H35" s="625"/>
      <c r="I35" s="644"/>
      <c r="J35" s="645"/>
      <c r="K35" s="645"/>
      <c r="L35" s="645"/>
      <c r="M35" s="645"/>
      <c r="N35" s="645"/>
      <c r="O35" s="646"/>
      <c r="P35" s="475"/>
      <c r="Q35" s="475"/>
      <c r="R35" s="475"/>
      <c r="S35" s="475"/>
      <c r="T35" s="476"/>
      <c r="U35" s="474"/>
      <c r="V35" s="499"/>
      <c r="W35" s="940"/>
      <c r="X35" s="949">
        <f>X34</f>
        <v>6</v>
      </c>
      <c r="Y35" s="930"/>
      <c r="Z35" s="1186"/>
      <c r="AA35" s="1731"/>
      <c r="AB35" s="1608"/>
      <c r="AC35" s="1608"/>
      <c r="AD35" s="1608"/>
      <c r="AE35" s="1608"/>
      <c r="AF35" s="1608"/>
      <c r="AG35" s="1608"/>
      <c r="AH35" s="1609"/>
      <c r="AI35" s="1609"/>
      <c r="AJ35" s="1610"/>
      <c r="AK35" s="1834">
        <f t="shared" si="0"/>
        <v>0</v>
      </c>
      <c r="AL35" s="1051"/>
      <c r="AM35" s="1031"/>
    </row>
    <row r="36" spans="1:39" s="5" customFormat="1" ht="18.75" thickBot="1">
      <c r="A36" s="529" t="s">
        <v>206</v>
      </c>
      <c r="B36" s="529" t="s">
        <v>684</v>
      </c>
      <c r="C36" s="488"/>
      <c r="D36" s="489"/>
      <c r="E36" s="489"/>
      <c r="F36" s="489"/>
      <c r="G36" s="489"/>
      <c r="H36" s="625"/>
      <c r="I36" s="644"/>
      <c r="J36" s="645"/>
      <c r="K36" s="645"/>
      <c r="L36" s="645"/>
      <c r="M36" s="645"/>
      <c r="N36" s="645"/>
      <c r="O36" s="646"/>
      <c r="P36" s="461"/>
      <c r="Q36" s="461"/>
      <c r="R36" s="461"/>
      <c r="S36" s="461"/>
      <c r="T36" s="462"/>
      <c r="U36" s="460"/>
      <c r="V36" s="500"/>
      <c r="W36" s="937"/>
      <c r="X36" s="949">
        <f>X35</f>
        <v>6</v>
      </c>
      <c r="Y36" s="930"/>
      <c r="Z36" s="1186"/>
      <c r="AA36" s="1727"/>
      <c r="AB36" s="1616"/>
      <c r="AC36" s="1616"/>
      <c r="AD36" s="1616"/>
      <c r="AE36" s="1616"/>
      <c r="AF36" s="1616"/>
      <c r="AG36" s="1616"/>
      <c r="AH36" s="1617"/>
      <c r="AI36" s="1617"/>
      <c r="AJ36" s="1618"/>
      <c r="AK36" s="1834">
        <f t="shared" si="0"/>
        <v>0</v>
      </c>
      <c r="AL36" s="1049"/>
      <c r="AM36" s="1031"/>
    </row>
    <row r="37" spans="1:39" s="348" customFormat="1" ht="18.75" thickBot="1">
      <c r="A37" s="530">
        <v>1946</v>
      </c>
      <c r="B37" s="531" t="s">
        <v>1083</v>
      </c>
      <c r="C37" s="464"/>
      <c r="D37" s="465"/>
      <c r="E37" s="465"/>
      <c r="F37" s="466"/>
      <c r="G37" s="466"/>
      <c r="H37" s="621"/>
      <c r="I37" s="633"/>
      <c r="J37" s="467"/>
      <c r="K37" s="467"/>
      <c r="L37" s="467"/>
      <c r="M37" s="467"/>
      <c r="N37" s="467"/>
      <c r="O37" s="350"/>
      <c r="P37" s="351"/>
      <c r="Q37" s="352"/>
      <c r="R37" s="352"/>
      <c r="S37" s="352"/>
      <c r="T37" s="353"/>
      <c r="U37" s="349"/>
      <c r="V37" s="345"/>
      <c r="W37" s="346"/>
      <c r="X37" s="946"/>
      <c r="Y37" s="931"/>
      <c r="Z37" s="1187"/>
      <c r="AA37" s="1728"/>
      <c r="AB37" s="1729"/>
      <c r="AC37" s="1729"/>
      <c r="AD37" s="1729"/>
      <c r="AE37" s="1729"/>
      <c r="AF37" s="1729"/>
      <c r="AG37" s="1729"/>
      <c r="AH37" s="1729"/>
      <c r="AI37" s="1729"/>
      <c r="AJ37" s="1729"/>
      <c r="AK37" s="1835"/>
      <c r="AL37" s="1050"/>
      <c r="AM37" s="1032"/>
    </row>
    <row r="38" spans="1:39" s="5" customFormat="1" ht="18.75" thickBot="1">
      <c r="A38" s="532"/>
      <c r="B38" s="532" t="s">
        <v>685</v>
      </c>
      <c r="C38" s="484"/>
      <c r="D38" s="485"/>
      <c r="E38" s="485"/>
      <c r="F38" s="485"/>
      <c r="G38" s="485"/>
      <c r="H38" s="624"/>
      <c r="I38" s="651"/>
      <c r="J38" s="486"/>
      <c r="K38" s="486"/>
      <c r="L38" s="486"/>
      <c r="M38" s="486"/>
      <c r="N38" s="486"/>
      <c r="O38" s="643"/>
      <c r="P38" s="469"/>
      <c r="Q38" s="469"/>
      <c r="R38" s="469"/>
      <c r="S38" s="469"/>
      <c r="T38" s="470"/>
      <c r="U38" s="468"/>
      <c r="V38" s="501"/>
      <c r="W38" s="938"/>
      <c r="X38" s="949">
        <f>X36+X37</f>
        <v>6</v>
      </c>
      <c r="Y38" s="930"/>
      <c r="Z38" s="1186"/>
      <c r="AA38" s="1730"/>
      <c r="AB38" s="1620"/>
      <c r="AC38" s="1620"/>
      <c r="AD38" s="1620"/>
      <c r="AE38" s="1620"/>
      <c r="AF38" s="1620"/>
      <c r="AG38" s="1620"/>
      <c r="AH38" s="1621"/>
      <c r="AI38" s="1621"/>
      <c r="AJ38" s="1622"/>
      <c r="AK38" s="1834">
        <f t="shared" si="0"/>
        <v>0</v>
      </c>
      <c r="AL38" s="1054"/>
      <c r="AM38" s="1031"/>
    </row>
    <row r="39" spans="1:39" s="201" customFormat="1" ht="18">
      <c r="A39" s="529" t="s">
        <v>206</v>
      </c>
      <c r="B39" s="529" t="s">
        <v>687</v>
      </c>
      <c r="C39" s="488"/>
      <c r="D39" s="489"/>
      <c r="E39" s="489"/>
      <c r="F39" s="489"/>
      <c r="G39" s="489"/>
      <c r="H39" s="625"/>
      <c r="I39" s="644"/>
      <c r="J39" s="645"/>
      <c r="K39" s="645"/>
      <c r="L39" s="645"/>
      <c r="M39" s="645"/>
      <c r="N39" s="645"/>
      <c r="O39" s="646"/>
      <c r="P39" s="475"/>
      <c r="Q39" s="475"/>
      <c r="R39" s="475"/>
      <c r="S39" s="475"/>
      <c r="T39" s="476"/>
      <c r="U39" s="474"/>
      <c r="V39" s="499"/>
      <c r="W39" s="940"/>
      <c r="X39" s="949">
        <f>X38</f>
        <v>6</v>
      </c>
      <c r="Y39" s="930"/>
      <c r="Z39" s="1186"/>
      <c r="AA39" s="1731"/>
      <c r="AB39" s="1608"/>
      <c r="AC39" s="1608"/>
      <c r="AD39" s="1608"/>
      <c r="AE39" s="1608"/>
      <c r="AF39" s="1608"/>
      <c r="AG39" s="1608"/>
      <c r="AH39" s="1609"/>
      <c r="AI39" s="1609"/>
      <c r="AJ39" s="1610"/>
      <c r="AK39" s="1834">
        <f t="shared" si="0"/>
        <v>0</v>
      </c>
      <c r="AL39" s="1051"/>
      <c r="AM39" s="1031"/>
    </row>
    <row r="40" spans="1:39" s="5" customFormat="1" ht="18.75" thickBot="1">
      <c r="A40" s="529" t="s">
        <v>206</v>
      </c>
      <c r="B40" s="529" t="s">
        <v>682</v>
      </c>
      <c r="C40" s="488"/>
      <c r="D40" s="489"/>
      <c r="E40" s="489"/>
      <c r="F40" s="489"/>
      <c r="G40" s="489"/>
      <c r="H40" s="625"/>
      <c r="I40" s="644"/>
      <c r="J40" s="645"/>
      <c r="K40" s="645"/>
      <c r="L40" s="645"/>
      <c r="M40" s="645"/>
      <c r="N40" s="645"/>
      <c r="O40" s="646"/>
      <c r="P40" s="475"/>
      <c r="Q40" s="475"/>
      <c r="R40" s="475"/>
      <c r="S40" s="475"/>
      <c r="T40" s="476"/>
      <c r="U40" s="474"/>
      <c r="V40" s="499"/>
      <c r="W40" s="940"/>
      <c r="X40" s="949">
        <f>X39</f>
        <v>6</v>
      </c>
      <c r="Y40" s="930"/>
      <c r="Z40" s="1186"/>
      <c r="AA40" s="1731"/>
      <c r="AB40" s="1608"/>
      <c r="AC40" s="1608"/>
      <c r="AD40" s="1608"/>
      <c r="AE40" s="1608"/>
      <c r="AF40" s="1608"/>
      <c r="AG40" s="1608"/>
      <c r="AH40" s="1609"/>
      <c r="AI40" s="1609"/>
      <c r="AJ40" s="1610"/>
      <c r="AK40" s="1834">
        <f t="shared" si="0"/>
        <v>0</v>
      </c>
      <c r="AL40" s="1051"/>
      <c r="AM40" s="1031"/>
    </row>
    <row r="41" spans="1:39" s="908" customFormat="1" ht="18.75" thickBot="1">
      <c r="A41" s="897" t="s">
        <v>206</v>
      </c>
      <c r="B41" s="897" t="s">
        <v>684</v>
      </c>
      <c r="C41" s="898"/>
      <c r="D41" s="899"/>
      <c r="E41" s="899"/>
      <c r="F41" s="899"/>
      <c r="G41" s="899"/>
      <c r="H41" s="900"/>
      <c r="I41" s="901"/>
      <c r="J41" s="902"/>
      <c r="K41" s="902"/>
      <c r="L41" s="902"/>
      <c r="M41" s="902"/>
      <c r="N41" s="902"/>
      <c r="O41" s="903"/>
      <c r="P41" s="904"/>
      <c r="Q41" s="904"/>
      <c r="R41" s="904"/>
      <c r="S41" s="904"/>
      <c r="T41" s="905"/>
      <c r="U41" s="906"/>
      <c r="V41" s="907"/>
      <c r="W41" s="944"/>
      <c r="X41" s="950">
        <f>X40</f>
        <v>6</v>
      </c>
      <c r="Y41" s="930"/>
      <c r="Z41" s="1186"/>
      <c r="AA41" s="1734"/>
      <c r="AB41" s="1659"/>
      <c r="AC41" s="1659"/>
      <c r="AD41" s="1659"/>
      <c r="AE41" s="1659"/>
      <c r="AF41" s="1659"/>
      <c r="AG41" s="1600"/>
      <c r="AH41" s="1660"/>
      <c r="AI41" s="1660"/>
      <c r="AJ41" s="1735"/>
      <c r="AK41" s="1836">
        <f t="shared" si="0"/>
        <v>0</v>
      </c>
      <c r="AL41" s="1196"/>
      <c r="AM41" s="1031"/>
    </row>
    <row r="42" spans="1:39" s="924" customFormat="1" ht="21.75" thickBot="1" thickTop="1">
      <c r="A42" s="920" t="s">
        <v>740</v>
      </c>
      <c r="B42" s="921"/>
      <c r="C42" s="527">
        <f>SUM(C4:C41)</f>
        <v>0</v>
      </c>
      <c r="D42" s="527">
        <f>SUM(D4:D41)</f>
        <v>15</v>
      </c>
      <c r="E42" s="527">
        <f aca="true" t="shared" si="1" ref="E42:O42">SUM(E4:E41)</f>
        <v>22</v>
      </c>
      <c r="F42" s="527">
        <f t="shared" si="1"/>
        <v>0</v>
      </c>
      <c r="G42" s="527">
        <f t="shared" si="1"/>
        <v>1</v>
      </c>
      <c r="H42" s="892">
        <f t="shared" si="1"/>
        <v>0</v>
      </c>
      <c r="I42" s="922">
        <f t="shared" si="1"/>
        <v>4</v>
      </c>
      <c r="J42" s="527">
        <f t="shared" si="1"/>
        <v>2</v>
      </c>
      <c r="K42" s="527">
        <f t="shared" si="1"/>
        <v>6</v>
      </c>
      <c r="L42" s="527">
        <f t="shared" si="1"/>
        <v>7</v>
      </c>
      <c r="M42" s="527">
        <f t="shared" si="1"/>
        <v>14</v>
      </c>
      <c r="N42" s="527">
        <f t="shared" si="1"/>
        <v>0</v>
      </c>
      <c r="O42" s="923">
        <f t="shared" si="1"/>
        <v>0</v>
      </c>
      <c r="P42" s="527">
        <f>SUM(P4:P41)</f>
        <v>4</v>
      </c>
      <c r="Q42" s="527">
        <f>SUM(Q4:Q41)+R49</f>
        <v>2</v>
      </c>
      <c r="R42" s="527">
        <f>SUM(R4:R41)+S49</f>
        <v>13</v>
      </c>
      <c r="S42" s="527">
        <f>SUM(S4:S41)+T49</f>
        <v>19</v>
      </c>
      <c r="T42" s="526">
        <f>SUM(T4:T41)+AG42+U49</f>
        <v>23</v>
      </c>
      <c r="U42" s="525">
        <f>SUM(U4:U41)+AA42+Z42</f>
        <v>30</v>
      </c>
      <c r="V42" s="527">
        <f>SUM(V4:V41)</f>
        <v>1</v>
      </c>
      <c r="W42" s="528">
        <f>SUM(W4:W41)</f>
        <v>2</v>
      </c>
      <c r="X42" s="945"/>
      <c r="Y42" s="932"/>
      <c r="Z42" s="952">
        <f>SUM(Z4:Z41)</f>
        <v>0</v>
      </c>
      <c r="AA42" s="1188">
        <f>SUM(AA4:AA41)</f>
        <v>0</v>
      </c>
      <c r="AB42" s="1847"/>
      <c r="AC42" s="1848"/>
      <c r="AD42" s="1848"/>
      <c r="AE42" s="1848"/>
      <c r="AF42" s="1849"/>
      <c r="AG42" s="1850">
        <f>SUM(AG4:AG41)</f>
        <v>0</v>
      </c>
      <c r="AH42" s="1848"/>
      <c r="AI42" s="1848"/>
      <c r="AJ42" s="1849"/>
      <c r="AK42" s="1837">
        <f>SUM(AK5:AK41)</f>
        <v>0</v>
      </c>
      <c r="AL42" s="1189"/>
      <c r="AM42" s="1030"/>
    </row>
    <row r="43" spans="1:37" s="723" customFormat="1" ht="21.75" customHeight="1" thickBot="1" thickTop="1">
      <c r="A43" s="723" t="s">
        <v>206</v>
      </c>
      <c r="C43" s="909" t="s">
        <v>650</v>
      </c>
      <c r="D43" s="909" t="s">
        <v>53</v>
      </c>
      <c r="E43" s="909" t="s">
        <v>52</v>
      </c>
      <c r="F43" s="909" t="s">
        <v>653</v>
      </c>
      <c r="G43" s="909" t="s">
        <v>654</v>
      </c>
      <c r="H43" s="910" t="s">
        <v>655</v>
      </c>
      <c r="I43" s="911" t="s">
        <v>47</v>
      </c>
      <c r="J43" s="912" t="s">
        <v>66</v>
      </c>
      <c r="K43" s="912" t="s">
        <v>1200</v>
      </c>
      <c r="L43" s="912" t="s">
        <v>62</v>
      </c>
      <c r="M43" s="912" t="s">
        <v>42</v>
      </c>
      <c r="N43" s="913" t="s">
        <v>661</v>
      </c>
      <c r="O43" s="914" t="s">
        <v>1208</v>
      </c>
      <c r="P43" s="915" t="s">
        <v>71</v>
      </c>
      <c r="Q43" s="915" t="s">
        <v>664</v>
      </c>
      <c r="R43" s="915" t="s">
        <v>665</v>
      </c>
      <c r="S43" s="916" t="s">
        <v>667</v>
      </c>
      <c r="T43" s="917" t="s">
        <v>72</v>
      </c>
      <c r="U43" s="918" t="s">
        <v>903</v>
      </c>
      <c r="V43" s="909" t="s">
        <v>70</v>
      </c>
      <c r="W43" s="919" t="s">
        <v>54</v>
      </c>
      <c r="X43" s="5"/>
      <c r="Z43" s="956"/>
      <c r="AA43" s="1026" t="s">
        <v>1209</v>
      </c>
      <c r="AB43" s="956"/>
      <c r="AD43" s="1027"/>
      <c r="AK43" s="1838"/>
    </row>
    <row r="44" spans="7:38" s="5" customFormat="1" ht="16.5" thickBot="1" thickTop="1">
      <c r="G44" s="557" t="s">
        <v>56</v>
      </c>
      <c r="H44" s="503"/>
      <c r="I44" s="1916">
        <v>4</v>
      </c>
      <c r="J44" s="1916">
        <v>3</v>
      </c>
      <c r="K44" s="1916">
        <v>8</v>
      </c>
      <c r="L44" s="1916"/>
      <c r="M44" s="1916">
        <v>3</v>
      </c>
      <c r="N44" s="1916">
        <v>4</v>
      </c>
      <c r="O44" s="1917">
        <v>2</v>
      </c>
      <c r="P44" s="880">
        <v>0</v>
      </c>
      <c r="Q44" s="881">
        <v>0</v>
      </c>
      <c r="R44" s="881">
        <v>0</v>
      </c>
      <c r="S44" s="882">
        <v>0</v>
      </c>
      <c r="T44" s="505"/>
      <c r="U44" s="504"/>
      <c r="V44" s="925" t="s">
        <v>1325</v>
      </c>
      <c r="W44" s="926"/>
      <c r="Y44" s="298"/>
      <c r="Z44" s="958" t="s">
        <v>1211</v>
      </c>
      <c r="AA44" s="953">
        <f>U42-AA46-AB44-AA45</f>
        <v>17</v>
      </c>
      <c r="AB44" s="444">
        <v>0</v>
      </c>
      <c r="AC44" s="507" t="s">
        <v>1293</v>
      </c>
      <c r="AD44" s="1027"/>
      <c r="AH44" s="883">
        <f>P44*2+Q44*4+R44*3+S44*2</f>
        <v>0</v>
      </c>
      <c r="AI44" s="520" t="s">
        <v>1348</v>
      </c>
      <c r="AJ44" s="520"/>
      <c r="AK44" s="1839"/>
      <c r="AL44" s="520"/>
    </row>
    <row r="45" spans="2:37" s="5" customFormat="1" ht="15.75" thickBot="1">
      <c r="B45" s="506" t="s">
        <v>1216</v>
      </c>
      <c r="C45" s="506"/>
      <c r="D45" s="506"/>
      <c r="G45" s="508" t="s">
        <v>1217</v>
      </c>
      <c r="H45" s="509"/>
      <c r="I45" s="1918"/>
      <c r="J45" s="1919">
        <v>1</v>
      </c>
      <c r="K45" s="1919">
        <v>2</v>
      </c>
      <c r="L45" s="1919"/>
      <c r="M45" s="1919"/>
      <c r="N45" s="506" t="s">
        <v>1366</v>
      </c>
      <c r="O45" s="510"/>
      <c r="P45" s="511" t="s">
        <v>1291</v>
      </c>
      <c r="Q45" s="512"/>
      <c r="R45" s="512"/>
      <c r="S45" s="513"/>
      <c r="T45" s="512"/>
      <c r="U45" s="512"/>
      <c r="V45" s="927" t="s">
        <v>1326</v>
      </c>
      <c r="W45" s="926"/>
      <c r="X45" s="510"/>
      <c r="Y45" s="298"/>
      <c r="Z45" s="959" t="s">
        <v>1314</v>
      </c>
      <c r="AA45" s="954">
        <v>8</v>
      </c>
      <c r="AB45" s="507" t="s">
        <v>1215</v>
      </c>
      <c r="AC45" s="510" t="s">
        <v>1349</v>
      </c>
      <c r="AD45" s="298"/>
      <c r="AK45" s="1840"/>
    </row>
    <row r="46" spans="2:38" s="5" customFormat="1" ht="17.25" customHeight="1" thickBot="1">
      <c r="B46" s="506" t="s">
        <v>1218</v>
      </c>
      <c r="C46" s="506"/>
      <c r="D46" s="506"/>
      <c r="G46" s="514" t="s">
        <v>1219</v>
      </c>
      <c r="H46" s="515"/>
      <c r="I46" s="1920"/>
      <c r="J46" s="1921"/>
      <c r="K46" s="1921"/>
      <c r="L46" s="1921">
        <v>3</v>
      </c>
      <c r="M46" s="1921">
        <v>4</v>
      </c>
      <c r="O46" s="506"/>
      <c r="P46" s="506"/>
      <c r="Q46" s="506"/>
      <c r="R46" s="587" t="s">
        <v>1324</v>
      </c>
      <c r="S46" s="516"/>
      <c r="T46" s="516"/>
      <c r="U46" s="517"/>
      <c r="V46" s="518" t="s">
        <v>1090</v>
      </c>
      <c r="W46" s="519"/>
      <c r="X46" s="506"/>
      <c r="Y46" s="298"/>
      <c r="Z46" s="960" t="s">
        <v>1213</v>
      </c>
      <c r="AA46" s="955">
        <v>5</v>
      </c>
      <c r="AB46" s="445" t="s">
        <v>1215</v>
      </c>
      <c r="AC46" s="510" t="s">
        <v>1349</v>
      </c>
      <c r="AD46" s="298"/>
      <c r="AH46" s="721" t="s">
        <v>1193</v>
      </c>
      <c r="AI46" s="722"/>
      <c r="AJ46" s="722"/>
      <c r="AK46" s="1841"/>
      <c r="AL46" s="724">
        <f>P42*2+Q42*4+R42*3+S42*2+T42-AH44/2</f>
        <v>116</v>
      </c>
    </row>
    <row r="47" spans="2:37" s="5" customFormat="1" ht="21" customHeight="1" thickBot="1">
      <c r="B47" s="506" t="s">
        <v>1220</v>
      </c>
      <c r="C47" s="506"/>
      <c r="D47" s="506"/>
      <c r="G47" s="521" t="s">
        <v>1214</v>
      </c>
      <c r="H47" s="522"/>
      <c r="I47" s="1922"/>
      <c r="J47" s="1923"/>
      <c r="K47" s="1923"/>
      <c r="L47" s="1923">
        <v>4</v>
      </c>
      <c r="M47" s="1923">
        <v>4</v>
      </c>
      <c r="N47" s="506"/>
      <c r="O47" s="506"/>
      <c r="P47" s="523"/>
      <c r="Q47" s="520"/>
      <c r="W47" s="520"/>
      <c r="X47" s="506"/>
      <c r="Z47" s="957"/>
      <c r="AC47" s="520"/>
      <c r="AD47" s="957"/>
      <c r="AG47" s="822"/>
      <c r="AK47" s="1840"/>
    </row>
    <row r="48" spans="7:39" s="5" customFormat="1" ht="15" customHeight="1" thickBot="1">
      <c r="G48" s="555" t="s">
        <v>1221</v>
      </c>
      <c r="H48" s="556"/>
      <c r="I48" s="1924"/>
      <c r="J48" s="1924"/>
      <c r="K48" s="1924">
        <v>1</v>
      </c>
      <c r="L48" s="1924"/>
      <c r="M48" s="1924">
        <v>3</v>
      </c>
      <c r="N48" s="506"/>
      <c r="O48" s="506"/>
      <c r="P48" s="506"/>
      <c r="Q48" s="506"/>
      <c r="R48" s="442" t="s">
        <v>664</v>
      </c>
      <c r="S48" s="442" t="s">
        <v>665</v>
      </c>
      <c r="T48" s="443" t="s">
        <v>667</v>
      </c>
      <c r="U48" s="443" t="s">
        <v>72</v>
      </c>
      <c r="V48" s="445"/>
      <c r="W48" s="506"/>
      <c r="X48" s="506"/>
      <c r="Z48" s="719" t="s">
        <v>1212</v>
      </c>
      <c r="AA48" s="1748" t="s">
        <v>1213</v>
      </c>
      <c r="AB48" s="1770">
        <v>3</v>
      </c>
      <c r="AC48" s="1771" t="s">
        <v>1505</v>
      </c>
      <c r="AI48" s="300"/>
      <c r="AJ48" s="300"/>
      <c r="AK48" s="809"/>
      <c r="AM48" s="506"/>
    </row>
    <row r="49" spans="1:39" s="5" customFormat="1" ht="15.75">
      <c r="A49" s="6"/>
      <c r="B49" s="6"/>
      <c r="F49" s="298"/>
      <c r="G49" s="597" t="s">
        <v>1320</v>
      </c>
      <c r="H49" s="598"/>
      <c r="I49" s="1915"/>
      <c r="J49" s="1915"/>
      <c r="K49" s="1915"/>
      <c r="L49" s="599"/>
      <c r="M49" s="1915"/>
      <c r="N49" s="596" t="s">
        <v>1330</v>
      </c>
      <c r="O49" s="524"/>
      <c r="P49" s="524"/>
      <c r="Q49" s="298"/>
      <c r="R49" s="599">
        <v>0</v>
      </c>
      <c r="S49" s="599">
        <v>0</v>
      </c>
      <c r="T49" s="599">
        <v>0</v>
      </c>
      <c r="U49" s="599">
        <v>0</v>
      </c>
      <c r="V49" s="554"/>
      <c r="Z49" s="719" t="s">
        <v>1212</v>
      </c>
      <c r="AA49" s="720" t="s">
        <v>1211</v>
      </c>
      <c r="AB49" s="1028">
        <f>Britain!T42-Britain!AB48</f>
        <v>20</v>
      </c>
      <c r="AG49" s="300"/>
      <c r="AK49" s="809"/>
      <c r="AM49" s="506"/>
    </row>
    <row r="50" spans="1:39" s="5" customFormat="1" ht="14.25">
      <c r="A50" s="6"/>
      <c r="B50" s="6"/>
      <c r="G50" s="300"/>
      <c r="H50" s="300"/>
      <c r="I50" s="300"/>
      <c r="J50" s="300"/>
      <c r="K50" s="300"/>
      <c r="L50" s="300"/>
      <c r="M50" s="300"/>
      <c r="R50" s="595"/>
      <c r="S50" s="595"/>
      <c r="T50" s="300"/>
      <c r="U50" s="300"/>
      <c r="Y50" s="246"/>
      <c r="AJ50" s="6"/>
      <c r="AK50" s="1842"/>
      <c r="AM50" s="506"/>
    </row>
    <row r="51" spans="1:39" s="5" customFormat="1" ht="14.25">
      <c r="A51" s="6"/>
      <c r="B51" s="6"/>
      <c r="R51" s="199"/>
      <c r="S51" s="199"/>
      <c r="Y51" s="246"/>
      <c r="AJ51" s="6"/>
      <c r="AK51" s="1842"/>
      <c r="AM51" s="506"/>
    </row>
    <row r="52" spans="1:39" s="5" customFormat="1" ht="18">
      <c r="A52" s="6"/>
      <c r="B52" s="6"/>
      <c r="C52" s="968" t="s">
        <v>1300</v>
      </c>
      <c r="R52" s="199"/>
      <c r="S52" s="199"/>
      <c r="Y52" s="246"/>
      <c r="AJ52" s="6"/>
      <c r="AK52" s="1842"/>
      <c r="AM52" s="506"/>
    </row>
    <row r="53" spans="1:39" s="5" customFormat="1" ht="18">
      <c r="A53" s="6"/>
      <c r="B53" s="6"/>
      <c r="C53" s="968" t="s">
        <v>1222</v>
      </c>
      <c r="R53" s="199"/>
      <c r="S53" s="199"/>
      <c r="Y53" s="246"/>
      <c r="AJ53" s="6"/>
      <c r="AK53" s="1842"/>
      <c r="AM53" s="506"/>
    </row>
    <row r="54" spans="1:39" s="5" customFormat="1" ht="18">
      <c r="A54" s="6"/>
      <c r="B54" s="6"/>
      <c r="C54" s="968" t="s">
        <v>1301</v>
      </c>
      <c r="R54" s="199"/>
      <c r="S54" s="199"/>
      <c r="Y54" s="246"/>
      <c r="AJ54" s="6"/>
      <c r="AK54" s="1842"/>
      <c r="AM54" s="506"/>
    </row>
    <row r="55" spans="1:39" s="5" customFormat="1" ht="18">
      <c r="A55" s="6"/>
      <c r="B55" s="6"/>
      <c r="C55" s="968" t="s">
        <v>1302</v>
      </c>
      <c r="R55" s="199"/>
      <c r="S55" s="199"/>
      <c r="Y55" s="246"/>
      <c r="AJ55" s="6"/>
      <c r="AK55" s="1842"/>
      <c r="AM55" s="506"/>
    </row>
    <row r="56" spans="1:39" s="5" customFormat="1" ht="18">
      <c r="A56" s="6"/>
      <c r="B56" s="6"/>
      <c r="C56" s="968" t="s">
        <v>1223</v>
      </c>
      <c r="R56" s="199"/>
      <c r="S56" s="199"/>
      <c r="Y56" s="246"/>
      <c r="AJ56" s="6"/>
      <c r="AK56" s="1842"/>
      <c r="AM56" s="506"/>
    </row>
    <row r="57" spans="1:39" s="5" customFormat="1" ht="18">
      <c r="A57" s="6"/>
      <c r="B57" s="6"/>
      <c r="C57" s="968" t="s">
        <v>1088</v>
      </c>
      <c r="R57" s="199"/>
      <c r="S57" s="199"/>
      <c r="Y57" s="246"/>
      <c r="AJ57" s="6"/>
      <c r="AK57" s="1842"/>
      <c r="AM57" s="506"/>
    </row>
    <row r="58" spans="1:39" s="5" customFormat="1" ht="14.25">
      <c r="A58" s="6"/>
      <c r="B58" s="6"/>
      <c r="R58" s="199"/>
      <c r="S58" s="199"/>
      <c r="Y58" s="246"/>
      <c r="AJ58" s="6"/>
      <c r="AK58" s="1842"/>
      <c r="AM58" s="506"/>
    </row>
    <row r="59" spans="1:39" s="5" customFormat="1" ht="14.25">
      <c r="A59" s="6"/>
      <c r="B59" s="6"/>
      <c r="R59" s="199"/>
      <c r="S59" s="199"/>
      <c r="Y59" s="246"/>
      <c r="AJ59" s="6"/>
      <c r="AK59" s="1842"/>
      <c r="AM59" s="506"/>
    </row>
    <row r="60" spans="1:39" s="5" customFormat="1" ht="14.25">
      <c r="A60" s="6"/>
      <c r="B60" s="6"/>
      <c r="R60" s="199"/>
      <c r="S60" s="199"/>
      <c r="Y60" s="246"/>
      <c r="AJ60" s="6"/>
      <c r="AK60" s="1842"/>
      <c r="AM60" s="506"/>
    </row>
    <row r="61" spans="1:39" s="5" customFormat="1" ht="18">
      <c r="A61" s="6"/>
      <c r="B61" s="6"/>
      <c r="K61" s="967"/>
      <c r="R61" s="199"/>
      <c r="S61" s="199"/>
      <c r="Y61" s="246"/>
      <c r="AJ61" s="6"/>
      <c r="AK61" s="1842"/>
      <c r="AM61" s="506"/>
    </row>
  </sheetData>
  <sheetProtection sheet="1" objects="1" scenarios="1" selectLockedCells="1"/>
  <printOptions/>
  <pageMargins left="0.7875" right="0.7875" top="0.7875" bottom="0.7875" header="0.5" footer="0.5"/>
  <pageSetup horizontalDpi="300" verticalDpi="300" orientation="portrait" r:id="rId3"/>
  <ignoredErrors>
    <ignoredError sqref="X16" unlockedFormula="1"/>
    <ignoredError sqref="AK14 AK5:AK13 AK15:AK41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50"/>
  </sheetPr>
  <dimension ref="A1:AP40"/>
  <sheetViews>
    <sheetView zoomScale="60" zoomScaleNormal="60" workbookViewId="0" topLeftCell="A1">
      <pane xSplit="2" ySplit="3" topLeftCell="C4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AH20" sqref="AH20"/>
    </sheetView>
  </sheetViews>
  <sheetFormatPr defaultColWidth="9.140625" defaultRowHeight="12.75"/>
  <cols>
    <col min="1" max="1" width="6.00390625" style="0" customWidth="1"/>
    <col min="2" max="2" width="5.8515625" style="0" customWidth="1"/>
    <col min="3" max="4" width="4.7109375" style="0" customWidth="1"/>
    <col min="5" max="5" width="5.140625" style="0" customWidth="1"/>
    <col min="6" max="6" width="4.7109375" style="0" customWidth="1"/>
    <col min="7" max="7" width="5.421875" style="0" customWidth="1"/>
    <col min="8" max="8" width="5.28125" style="0" customWidth="1"/>
    <col min="9" max="12" width="5.57421875" style="0" customWidth="1"/>
    <col min="13" max="13" width="5.421875" style="0" customWidth="1"/>
    <col min="14" max="14" width="5.57421875" style="0" customWidth="1"/>
    <col min="15" max="15" width="6.8515625" style="0" customWidth="1"/>
    <col min="16" max="17" width="5.140625" style="0" customWidth="1"/>
    <col min="18" max="18" width="5.421875" style="0" customWidth="1"/>
    <col min="19" max="19" width="5.28125" style="0" customWidth="1"/>
    <col min="20" max="20" width="5.421875" style="0" customWidth="1"/>
    <col min="21" max="21" width="5.28125" style="0" customWidth="1"/>
    <col min="22" max="22" width="6.57421875" style="0" customWidth="1"/>
    <col min="23" max="23" width="7.140625" style="0" customWidth="1"/>
    <col min="24" max="24" width="6.8515625" style="0" customWidth="1"/>
    <col min="25" max="25" width="6.00390625" style="0" customWidth="1"/>
    <col min="26" max="26" width="2.8515625" style="0" customWidth="1"/>
    <col min="27" max="27" width="5.421875" style="0" customWidth="1"/>
    <col min="28" max="28" width="6.00390625" style="0" customWidth="1"/>
    <col min="29" max="29" width="7.00390625" style="0" customWidth="1"/>
    <col min="30" max="30" width="6.28125" style="0" customWidth="1"/>
    <col min="31" max="32" width="5.7109375" style="0" customWidth="1"/>
    <col min="33" max="33" width="6.00390625" style="0" customWidth="1"/>
    <col min="34" max="34" width="5.7109375" style="0" customWidth="1"/>
    <col min="35" max="35" width="7.140625" style="0" customWidth="1"/>
    <col min="36" max="36" width="7.7109375" style="0" customWidth="1"/>
    <col min="37" max="37" width="7.140625" style="0" customWidth="1"/>
    <col min="38" max="38" width="5.8515625" style="0" customWidth="1"/>
    <col min="39" max="39" width="6.28125" style="0" customWidth="1"/>
    <col min="40" max="40" width="14.8515625" style="0" customWidth="1"/>
  </cols>
  <sheetData>
    <row r="1" spans="1:39" s="6" customFormat="1" ht="27" thickBot="1">
      <c r="A1" s="2771" t="s">
        <v>1089</v>
      </c>
      <c r="B1" s="2771"/>
      <c r="C1" s="2771"/>
      <c r="D1" s="2771"/>
      <c r="E1" s="2771"/>
      <c r="F1" s="2771"/>
      <c r="G1" s="2771"/>
      <c r="H1" s="2771"/>
      <c r="I1" s="2771"/>
      <c r="J1" s="2771"/>
      <c r="K1" s="2771"/>
      <c r="L1" s="2771"/>
      <c r="M1" s="2772"/>
      <c r="N1" s="2772"/>
      <c r="O1" s="2772"/>
      <c r="P1" s="2772"/>
      <c r="Q1" s="2772"/>
      <c r="R1" s="2772"/>
      <c r="S1" s="2772"/>
      <c r="T1" s="2772"/>
      <c r="U1" s="2772"/>
      <c r="V1" s="2772"/>
      <c r="W1" s="2772"/>
      <c r="X1" s="2772"/>
      <c r="Y1" s="2772"/>
      <c r="Z1" s="2772"/>
      <c r="AA1" s="2772"/>
      <c r="AB1" s="2772"/>
      <c r="AC1" s="2772"/>
      <c r="AD1" s="2772"/>
      <c r="AE1" s="2772"/>
      <c r="AF1" s="2772"/>
      <c r="AG1" s="2772"/>
      <c r="AH1" s="2772"/>
      <c r="AI1" s="2772"/>
      <c r="AJ1" s="2772"/>
      <c r="AK1" s="2772"/>
      <c r="AL1" s="2772"/>
      <c r="AM1" s="974"/>
    </row>
    <row r="2" spans="1:40" s="6" customFormat="1" ht="16.5" customHeight="1" thickTop="1">
      <c r="A2" s="248" t="s">
        <v>1090</v>
      </c>
      <c r="C2" s="249"/>
      <c r="D2" s="192"/>
      <c r="E2" s="191"/>
      <c r="F2" s="192"/>
      <c r="G2" s="192"/>
      <c r="H2" s="1508" t="s">
        <v>1487</v>
      </c>
      <c r="I2" s="192"/>
      <c r="J2" s="192"/>
      <c r="K2" s="191"/>
      <c r="L2" s="776"/>
      <c r="M2" s="2773" t="s">
        <v>1091</v>
      </c>
      <c r="N2" s="2774"/>
      <c r="O2" s="2774"/>
      <c r="P2" s="2774"/>
      <c r="Q2" s="2774"/>
      <c r="R2" s="2774"/>
      <c r="S2" s="2774"/>
      <c r="T2" s="2774"/>
      <c r="U2" s="2774"/>
      <c r="V2" s="2775"/>
      <c r="W2" s="859" t="s">
        <v>1092</v>
      </c>
      <c r="X2" s="860"/>
      <c r="Y2" s="871"/>
      <c r="Z2" s="990"/>
      <c r="AA2" s="2778" t="s">
        <v>1093</v>
      </c>
      <c r="AB2" s="2779"/>
      <c r="AC2" s="2779"/>
      <c r="AD2" s="2779"/>
      <c r="AE2" s="2779"/>
      <c r="AF2" s="2779"/>
      <c r="AG2" s="2779"/>
      <c r="AH2" s="2779"/>
      <c r="AI2" s="2779"/>
      <c r="AJ2" s="2780"/>
      <c r="AK2" s="975" t="s">
        <v>1094</v>
      </c>
      <c r="AL2" s="976"/>
      <c r="AM2" s="977"/>
      <c r="AN2" s="1019" t="s">
        <v>916</v>
      </c>
    </row>
    <row r="3" spans="1:41" s="6" customFormat="1" ht="15.75" customHeight="1" thickBot="1">
      <c r="A3" s="193" t="s">
        <v>1095</v>
      </c>
      <c r="B3" s="248"/>
      <c r="C3" s="220" t="s">
        <v>1096</v>
      </c>
      <c r="D3" s="194" t="s">
        <v>1097</v>
      </c>
      <c r="E3" s="194" t="s">
        <v>1099</v>
      </c>
      <c r="F3" s="194" t="s">
        <v>1100</v>
      </c>
      <c r="G3" s="194" t="s">
        <v>1101</v>
      </c>
      <c r="H3" s="196" t="s">
        <v>1102</v>
      </c>
      <c r="I3" s="194" t="s">
        <v>1098</v>
      </c>
      <c r="J3" s="196" t="s">
        <v>1103</v>
      </c>
      <c r="K3" s="969" t="s">
        <v>1104</v>
      </c>
      <c r="L3" s="970" t="s">
        <v>1105</v>
      </c>
      <c r="M3" s="2776"/>
      <c r="N3" s="2761"/>
      <c r="O3" s="2761"/>
      <c r="P3" s="2761"/>
      <c r="Q3" s="2761"/>
      <c r="R3" s="2761"/>
      <c r="S3" s="2761"/>
      <c r="T3" s="2761"/>
      <c r="U3" s="2761"/>
      <c r="V3" s="2777"/>
      <c r="W3" s="546" t="s">
        <v>670</v>
      </c>
      <c r="X3" s="846"/>
      <c r="Y3" s="872" t="s">
        <v>1115</v>
      </c>
      <c r="Z3" s="991"/>
      <c r="AA3" s="2781"/>
      <c r="AB3" s="2782"/>
      <c r="AC3" s="2782"/>
      <c r="AD3" s="2782"/>
      <c r="AE3" s="2782"/>
      <c r="AF3" s="2782"/>
      <c r="AG3" s="2782"/>
      <c r="AH3" s="2782"/>
      <c r="AI3" s="2782"/>
      <c r="AJ3" s="2777"/>
      <c r="AK3" s="546" t="s">
        <v>670</v>
      </c>
      <c r="AL3" s="846"/>
      <c r="AM3" s="978" t="s">
        <v>1124</v>
      </c>
      <c r="AN3" s="1020"/>
      <c r="AO3" s="287"/>
    </row>
    <row r="4" spans="1:41" s="6" customFormat="1" ht="19.5" thickBot="1" thickTop="1">
      <c r="A4" s="6" t="s">
        <v>1125</v>
      </c>
      <c r="C4" s="971">
        <v>4</v>
      </c>
      <c r="D4" s="437">
        <v>0</v>
      </c>
      <c r="E4" s="437">
        <v>0</v>
      </c>
      <c r="F4" s="437">
        <v>0</v>
      </c>
      <c r="G4" s="437">
        <v>14</v>
      </c>
      <c r="H4" s="437">
        <v>10</v>
      </c>
      <c r="I4" s="437">
        <v>0</v>
      </c>
      <c r="J4" s="437">
        <v>24</v>
      </c>
      <c r="K4" s="437">
        <v>0</v>
      </c>
      <c r="L4" s="678">
        <v>1</v>
      </c>
      <c r="M4" s="861" t="s">
        <v>1106</v>
      </c>
      <c r="N4" s="541" t="s">
        <v>1107</v>
      </c>
      <c r="O4" s="542" t="s">
        <v>1108</v>
      </c>
      <c r="P4" s="770" t="s">
        <v>1109</v>
      </c>
      <c r="Q4" s="770" t="s">
        <v>1110</v>
      </c>
      <c r="R4" s="736" t="s">
        <v>1111</v>
      </c>
      <c r="S4" s="543" t="s">
        <v>1315</v>
      </c>
      <c r="T4" s="973" t="s">
        <v>1112</v>
      </c>
      <c r="U4" s="839" t="s">
        <v>1113</v>
      </c>
      <c r="V4" s="840" t="s">
        <v>1351</v>
      </c>
      <c r="W4" s="547" t="s">
        <v>1114</v>
      </c>
      <c r="X4" s="847" t="s">
        <v>680</v>
      </c>
      <c r="Y4" s="870">
        <v>1</v>
      </c>
      <c r="Z4" s="992"/>
      <c r="AA4" s="979" t="s">
        <v>1116</v>
      </c>
      <c r="AB4" s="972" t="s">
        <v>71</v>
      </c>
      <c r="AC4" s="542" t="s">
        <v>1117</v>
      </c>
      <c r="AD4" s="770" t="s">
        <v>1118</v>
      </c>
      <c r="AE4" s="770" t="s">
        <v>1119</v>
      </c>
      <c r="AF4" s="736" t="s">
        <v>1120</v>
      </c>
      <c r="AG4" s="544" t="s">
        <v>1315</v>
      </c>
      <c r="AH4" s="973" t="s">
        <v>1121</v>
      </c>
      <c r="AI4" s="839" t="s">
        <v>1122</v>
      </c>
      <c r="AJ4" s="840" t="s">
        <v>1351</v>
      </c>
      <c r="AK4" s="547" t="s">
        <v>1123</v>
      </c>
      <c r="AL4" s="847" t="s">
        <v>680</v>
      </c>
      <c r="AM4" s="980">
        <v>1</v>
      </c>
      <c r="AN4" s="1021"/>
      <c r="AO4" s="1017"/>
    </row>
    <row r="5" spans="1:41" s="201" customFormat="1" ht="18">
      <c r="A5" s="250">
        <v>1939</v>
      </c>
      <c r="B5" s="250" t="s">
        <v>1126</v>
      </c>
      <c r="C5" s="251"/>
      <c r="D5" s="252"/>
      <c r="E5" s="659"/>
      <c r="F5" s="659"/>
      <c r="G5" s="659"/>
      <c r="H5" s="659"/>
      <c r="I5" s="221"/>
      <c r="J5" s="221"/>
      <c r="K5" s="397"/>
      <c r="L5" s="848">
        <v>1</v>
      </c>
      <c r="M5" s="1662"/>
      <c r="N5" s="1596"/>
      <c r="O5" s="1596"/>
      <c r="P5" s="1596">
        <v>1</v>
      </c>
      <c r="Q5" s="1596"/>
      <c r="R5" s="1598"/>
      <c r="S5" s="1663"/>
      <c r="T5" s="1657"/>
      <c r="U5" s="1597"/>
      <c r="V5" s="1651"/>
      <c r="W5" s="545">
        <f aca="true" t="shared" si="0" ref="W5:W34">SUM(M5:V5)</f>
        <v>1</v>
      </c>
      <c r="X5" s="1781"/>
      <c r="Y5" s="862">
        <f>Y4+USAArmy!P4</f>
        <v>1</v>
      </c>
      <c r="Z5" s="993"/>
      <c r="AA5" s="1681"/>
      <c r="AB5" s="1682"/>
      <c r="AC5" s="1682"/>
      <c r="AD5" s="1682">
        <v>1</v>
      </c>
      <c r="AE5" s="1682"/>
      <c r="AF5" s="1683"/>
      <c r="AG5" s="1684"/>
      <c r="AH5" s="1685"/>
      <c r="AI5" s="1686"/>
      <c r="AJ5" s="1687"/>
      <c r="AK5" s="545">
        <f aca="true" t="shared" si="1" ref="AK5:AK34">SUM(AA5:AJ5)</f>
        <v>1</v>
      </c>
      <c r="AL5" s="1781"/>
      <c r="AM5" s="981">
        <f>AM4+USAArmy!X4</f>
        <v>1</v>
      </c>
      <c r="AN5" s="1022"/>
      <c r="AO5" s="787"/>
    </row>
    <row r="6" spans="1:41" s="203" customFormat="1" ht="18.75" thickBot="1">
      <c r="A6" s="253" t="s">
        <v>1127</v>
      </c>
      <c r="B6" s="253" t="s">
        <v>1128</v>
      </c>
      <c r="C6" s="254">
        <v>1</v>
      </c>
      <c r="D6" s="255"/>
      <c r="E6" s="660"/>
      <c r="F6" s="660"/>
      <c r="G6" s="660"/>
      <c r="H6" s="660"/>
      <c r="I6" s="222"/>
      <c r="J6" s="222"/>
      <c r="K6" s="398"/>
      <c r="L6" s="849"/>
      <c r="M6" s="1664">
        <v>1</v>
      </c>
      <c r="N6" s="1616"/>
      <c r="O6" s="1616"/>
      <c r="P6" s="1616"/>
      <c r="Q6" s="1616"/>
      <c r="R6" s="1618"/>
      <c r="S6" s="1665"/>
      <c r="T6" s="1666"/>
      <c r="U6" s="1617"/>
      <c r="V6" s="1652"/>
      <c r="W6" s="545">
        <f t="shared" si="0"/>
        <v>1</v>
      </c>
      <c r="X6" s="1782"/>
      <c r="Y6" s="862">
        <f>Y5+USAArmy!P5</f>
        <v>1</v>
      </c>
      <c r="Z6" s="993"/>
      <c r="AA6" s="1688"/>
      <c r="AB6" s="1689"/>
      <c r="AC6" s="1689"/>
      <c r="AD6" s="1689"/>
      <c r="AE6" s="1689"/>
      <c r="AF6" s="1690"/>
      <c r="AG6" s="1691"/>
      <c r="AH6" s="1692"/>
      <c r="AI6" s="1693"/>
      <c r="AJ6" s="1694"/>
      <c r="AK6" s="545">
        <f t="shared" si="1"/>
        <v>0</v>
      </c>
      <c r="AL6" s="1782"/>
      <c r="AM6" s="981">
        <f>AM5+USAArmy!X5</f>
        <v>1</v>
      </c>
      <c r="AN6" s="1023" t="s">
        <v>894</v>
      </c>
      <c r="AO6" s="788"/>
    </row>
    <row r="7" spans="1:41" s="5" customFormat="1" ht="18">
      <c r="A7" s="180">
        <v>1940</v>
      </c>
      <c r="B7" s="180" t="s">
        <v>1129</v>
      </c>
      <c r="C7" s="256"/>
      <c r="D7" s="257"/>
      <c r="E7" s="661"/>
      <c r="F7" s="661"/>
      <c r="G7" s="661"/>
      <c r="H7" s="661"/>
      <c r="I7" s="223"/>
      <c r="J7" s="223"/>
      <c r="K7" s="716"/>
      <c r="L7" s="850"/>
      <c r="M7" s="1667"/>
      <c r="N7" s="1620"/>
      <c r="O7" s="1620"/>
      <c r="P7" s="1620">
        <v>1</v>
      </c>
      <c r="Q7" s="1620"/>
      <c r="R7" s="1622"/>
      <c r="S7" s="1668"/>
      <c r="T7" s="1653"/>
      <c r="U7" s="1621"/>
      <c r="V7" s="1654"/>
      <c r="W7" s="545">
        <f t="shared" si="0"/>
        <v>1</v>
      </c>
      <c r="X7" s="1783"/>
      <c r="Y7" s="862">
        <f>Y6+USAArmy!P7</f>
        <v>1</v>
      </c>
      <c r="Z7" s="993"/>
      <c r="AA7" s="1695"/>
      <c r="AB7" s="1696"/>
      <c r="AC7" s="1696"/>
      <c r="AD7" s="1696">
        <v>1</v>
      </c>
      <c r="AE7" s="1696"/>
      <c r="AF7" s="1697"/>
      <c r="AG7" s="1698"/>
      <c r="AH7" s="1699"/>
      <c r="AI7" s="1700"/>
      <c r="AJ7" s="1701"/>
      <c r="AK7" s="545">
        <f t="shared" si="1"/>
        <v>1</v>
      </c>
      <c r="AL7" s="1783"/>
      <c r="AM7" s="981">
        <f>AM6+USAArmy!X7</f>
        <v>1</v>
      </c>
      <c r="AN7" s="1022"/>
      <c r="AO7" s="789"/>
    </row>
    <row r="8" spans="1:41" s="5" customFormat="1" ht="18">
      <c r="A8" s="180" t="s">
        <v>1130</v>
      </c>
      <c r="B8" s="180" t="s">
        <v>1131</v>
      </c>
      <c r="C8" s="258"/>
      <c r="D8" s="259"/>
      <c r="E8" s="662"/>
      <c r="F8" s="662"/>
      <c r="G8" s="662"/>
      <c r="H8" s="662"/>
      <c r="I8" s="225"/>
      <c r="J8" s="225"/>
      <c r="K8" s="717"/>
      <c r="L8" s="851"/>
      <c r="M8" s="1669"/>
      <c r="N8" s="1608"/>
      <c r="O8" s="1608"/>
      <c r="P8" s="1608">
        <v>1</v>
      </c>
      <c r="Q8" s="1608"/>
      <c r="R8" s="1610"/>
      <c r="S8" s="1670"/>
      <c r="T8" s="1671"/>
      <c r="U8" s="1609"/>
      <c r="V8" s="1655"/>
      <c r="W8" s="545">
        <f t="shared" si="0"/>
        <v>1</v>
      </c>
      <c r="X8" s="1784"/>
      <c r="Y8" s="862">
        <f>Y7+USAArmy!P8</f>
        <v>1</v>
      </c>
      <c r="Z8" s="993"/>
      <c r="AA8" s="1702"/>
      <c r="AB8" s="1703"/>
      <c r="AC8" s="1703"/>
      <c r="AD8" s="1703">
        <v>1</v>
      </c>
      <c r="AE8" s="1703"/>
      <c r="AF8" s="1704"/>
      <c r="AG8" s="1705"/>
      <c r="AH8" s="1706"/>
      <c r="AI8" s="1707"/>
      <c r="AJ8" s="1708"/>
      <c r="AK8" s="545">
        <f t="shared" si="1"/>
        <v>1</v>
      </c>
      <c r="AL8" s="1784"/>
      <c r="AM8" s="981">
        <f>AM7+USAArmy!X8</f>
        <v>1</v>
      </c>
      <c r="AN8" s="1022"/>
      <c r="AO8" s="789"/>
    </row>
    <row r="9" spans="1:41" s="5" customFormat="1" ht="18">
      <c r="A9" s="180" t="s">
        <v>1132</v>
      </c>
      <c r="B9" s="180" t="s">
        <v>1133</v>
      </c>
      <c r="C9" s="258"/>
      <c r="D9" s="259"/>
      <c r="E9" s="662"/>
      <c r="F9" s="662"/>
      <c r="G9" s="662"/>
      <c r="H9" s="662"/>
      <c r="I9" s="225"/>
      <c r="J9" s="225"/>
      <c r="K9" s="717"/>
      <c r="L9" s="851"/>
      <c r="M9" s="1669"/>
      <c r="N9" s="1608"/>
      <c r="O9" s="1608"/>
      <c r="P9" s="1608">
        <v>1</v>
      </c>
      <c r="Q9" s="1608"/>
      <c r="R9" s="1610"/>
      <c r="S9" s="1670"/>
      <c r="T9" s="1671"/>
      <c r="U9" s="1609"/>
      <c r="V9" s="1655"/>
      <c r="W9" s="545">
        <f t="shared" si="0"/>
        <v>1</v>
      </c>
      <c r="X9" s="1784"/>
      <c r="Y9" s="862">
        <f>Y8+USAArmy!P9</f>
        <v>1</v>
      </c>
      <c r="Z9" s="993"/>
      <c r="AA9" s="1702"/>
      <c r="AB9" s="1703"/>
      <c r="AC9" s="1703"/>
      <c r="AD9" s="1703">
        <v>1</v>
      </c>
      <c r="AE9" s="1703"/>
      <c r="AF9" s="1704"/>
      <c r="AG9" s="1705"/>
      <c r="AH9" s="1706"/>
      <c r="AI9" s="1707"/>
      <c r="AJ9" s="1708"/>
      <c r="AK9" s="545">
        <f t="shared" si="1"/>
        <v>1</v>
      </c>
      <c r="AL9" s="1784"/>
      <c r="AM9" s="981">
        <f>AM8+USAArmy!X9</f>
        <v>1</v>
      </c>
      <c r="AN9" s="1022"/>
      <c r="AO9" s="789"/>
    </row>
    <row r="10" spans="1:41" s="5" customFormat="1" ht="18.75" thickBot="1">
      <c r="A10" s="180" t="s">
        <v>1134</v>
      </c>
      <c r="B10" s="180" t="s">
        <v>1135</v>
      </c>
      <c r="C10" s="260"/>
      <c r="D10" s="261"/>
      <c r="E10" s="663"/>
      <c r="F10" s="663"/>
      <c r="G10" s="663"/>
      <c r="H10" s="663"/>
      <c r="I10" s="226"/>
      <c r="J10" s="226"/>
      <c r="K10" s="718"/>
      <c r="L10" s="852"/>
      <c r="M10" s="1672"/>
      <c r="N10" s="1612"/>
      <c r="O10" s="1612"/>
      <c r="P10" s="1612"/>
      <c r="Q10" s="1612"/>
      <c r="R10" s="1614"/>
      <c r="S10" s="1670"/>
      <c r="T10" s="1673"/>
      <c r="U10" s="1613"/>
      <c r="V10" s="1656"/>
      <c r="W10" s="545">
        <f t="shared" si="0"/>
        <v>0</v>
      </c>
      <c r="X10" s="1785"/>
      <c r="Y10" s="862">
        <f>Y9+USAArmy!P10</f>
        <v>1</v>
      </c>
      <c r="Z10" s="993"/>
      <c r="AA10" s="1709"/>
      <c r="AB10" s="1710"/>
      <c r="AC10" s="1710"/>
      <c r="AD10" s="1710"/>
      <c r="AE10" s="1710"/>
      <c r="AF10" s="1711"/>
      <c r="AG10" s="1712"/>
      <c r="AH10" s="1713"/>
      <c r="AI10" s="1714"/>
      <c r="AJ10" s="1715"/>
      <c r="AK10" s="545">
        <f t="shared" si="1"/>
        <v>0</v>
      </c>
      <c r="AL10" s="1785"/>
      <c r="AM10" s="981">
        <f>AM9+USAArmy!X10</f>
        <v>1</v>
      </c>
      <c r="AN10" s="1022"/>
      <c r="AO10" s="789"/>
    </row>
    <row r="11" spans="1:41" s="201" customFormat="1" ht="18">
      <c r="A11" s="250">
        <v>1941</v>
      </c>
      <c r="B11" s="250" t="s">
        <v>1136</v>
      </c>
      <c r="C11" s="251"/>
      <c r="D11" s="252"/>
      <c r="E11" s="659"/>
      <c r="F11" s="659"/>
      <c r="G11" s="659"/>
      <c r="H11" s="659"/>
      <c r="I11" s="221"/>
      <c r="J11" s="221"/>
      <c r="K11" s="1792"/>
      <c r="L11" s="853"/>
      <c r="M11" s="1662"/>
      <c r="N11" s="1596"/>
      <c r="O11" s="1596"/>
      <c r="P11" s="1596">
        <v>1</v>
      </c>
      <c r="Q11" s="1596"/>
      <c r="R11" s="1598"/>
      <c r="S11" s="1674"/>
      <c r="T11" s="1657"/>
      <c r="U11" s="1597"/>
      <c r="V11" s="1651"/>
      <c r="W11" s="545">
        <f t="shared" si="0"/>
        <v>1</v>
      </c>
      <c r="X11" s="1781"/>
      <c r="Y11" s="862">
        <f>Y10+USAArmy!P12</f>
        <v>1</v>
      </c>
      <c r="Z11" s="993"/>
      <c r="AA11" s="1681"/>
      <c r="AB11" s="1682"/>
      <c r="AC11" s="1682"/>
      <c r="AD11" s="1682">
        <v>1</v>
      </c>
      <c r="AE11" s="1682"/>
      <c r="AF11" s="1683"/>
      <c r="AG11" s="1716"/>
      <c r="AH11" s="1685"/>
      <c r="AI11" s="1686"/>
      <c r="AJ11" s="1687"/>
      <c r="AK11" s="545">
        <f t="shared" si="1"/>
        <v>1</v>
      </c>
      <c r="AL11" s="1781"/>
      <c r="AM11" s="981">
        <f>AM10+USAArmy!X12</f>
        <v>1</v>
      </c>
      <c r="AN11" s="1023" t="s">
        <v>894</v>
      </c>
      <c r="AO11" s="787"/>
    </row>
    <row r="12" spans="1:41" s="5" customFormat="1" ht="18">
      <c r="A12" s="180" t="s">
        <v>1137</v>
      </c>
      <c r="B12" s="180" t="s">
        <v>1138</v>
      </c>
      <c r="C12" s="258"/>
      <c r="D12" s="259"/>
      <c r="E12" s="662"/>
      <c r="F12" s="662"/>
      <c r="G12" s="662"/>
      <c r="H12" s="662"/>
      <c r="I12" s="225"/>
      <c r="J12" s="225"/>
      <c r="K12" s="608"/>
      <c r="L12" s="851"/>
      <c r="M12" s="1669"/>
      <c r="N12" s="1608"/>
      <c r="O12" s="1608"/>
      <c r="P12" s="1608">
        <v>1</v>
      </c>
      <c r="Q12" s="1608"/>
      <c r="R12" s="1610"/>
      <c r="S12" s="1670"/>
      <c r="T12" s="1671"/>
      <c r="U12" s="1609"/>
      <c r="V12" s="1655"/>
      <c r="W12" s="545">
        <f t="shared" si="0"/>
        <v>1</v>
      </c>
      <c r="X12" s="1784"/>
      <c r="Y12" s="862">
        <f>Y11+USAArmy!P13</f>
        <v>1</v>
      </c>
      <c r="Z12" s="993"/>
      <c r="AA12" s="1702"/>
      <c r="AB12" s="1703"/>
      <c r="AC12" s="1703"/>
      <c r="AD12" s="1703">
        <v>1</v>
      </c>
      <c r="AE12" s="1703"/>
      <c r="AF12" s="1704"/>
      <c r="AG12" s="1705"/>
      <c r="AH12" s="1706"/>
      <c r="AI12" s="1707"/>
      <c r="AJ12" s="1708"/>
      <c r="AK12" s="545">
        <f t="shared" si="1"/>
        <v>1</v>
      </c>
      <c r="AL12" s="1784"/>
      <c r="AM12" s="981">
        <f>AM11+USAArmy!X13</f>
        <v>1</v>
      </c>
      <c r="AN12" s="1023" t="s">
        <v>894</v>
      </c>
      <c r="AO12" s="789"/>
    </row>
    <row r="13" spans="1:41" s="5" customFormat="1" ht="18">
      <c r="A13" s="180" t="s">
        <v>1139</v>
      </c>
      <c r="B13" s="180" t="s">
        <v>1140</v>
      </c>
      <c r="C13" s="258"/>
      <c r="D13" s="259"/>
      <c r="E13" s="662"/>
      <c r="F13" s="662">
        <v>2</v>
      </c>
      <c r="G13" s="662"/>
      <c r="H13" s="662"/>
      <c r="I13" s="225"/>
      <c r="J13" s="225"/>
      <c r="K13" s="608"/>
      <c r="L13" s="851"/>
      <c r="M13" s="1669"/>
      <c r="N13" s="1608"/>
      <c r="O13" s="1675"/>
      <c r="P13" s="1675">
        <v>1</v>
      </c>
      <c r="Q13" s="1608"/>
      <c r="R13" s="1610"/>
      <c r="S13" s="1670"/>
      <c r="T13" s="1671"/>
      <c r="U13" s="1609"/>
      <c r="V13" s="1655"/>
      <c r="W13" s="545">
        <f t="shared" si="0"/>
        <v>1</v>
      </c>
      <c r="X13" s="1784"/>
      <c r="Y13" s="862">
        <f>Y12+USAArmy!P14</f>
        <v>1</v>
      </c>
      <c r="Z13" s="993"/>
      <c r="AA13" s="1717"/>
      <c r="AB13" s="1703"/>
      <c r="AC13" s="1703"/>
      <c r="AD13" s="1718">
        <v>1</v>
      </c>
      <c r="AE13" s="1703"/>
      <c r="AF13" s="1704"/>
      <c r="AG13" s="1705"/>
      <c r="AH13" s="1706"/>
      <c r="AI13" s="1707"/>
      <c r="AJ13" s="1708"/>
      <c r="AK13" s="545">
        <f t="shared" si="1"/>
        <v>1</v>
      </c>
      <c r="AL13" s="1784"/>
      <c r="AM13" s="981">
        <f>AM12+USAArmy!X14</f>
        <v>1</v>
      </c>
      <c r="AN13" s="1022"/>
      <c r="AO13" s="554"/>
    </row>
    <row r="14" spans="1:42" s="203" customFormat="1" ht="18.75" thickBot="1">
      <c r="A14" s="253" t="s">
        <v>1141</v>
      </c>
      <c r="B14" s="253" t="s">
        <v>1142</v>
      </c>
      <c r="C14" s="254"/>
      <c r="D14" s="255"/>
      <c r="E14" s="660"/>
      <c r="F14" s="660"/>
      <c r="G14" s="660"/>
      <c r="H14" s="660"/>
      <c r="I14" s="225"/>
      <c r="J14" s="222"/>
      <c r="K14" s="609"/>
      <c r="L14" s="849"/>
      <c r="M14" s="1664"/>
      <c r="N14" s="1616"/>
      <c r="O14" s="1616"/>
      <c r="P14" s="1616"/>
      <c r="Q14" s="1616"/>
      <c r="R14" s="1618"/>
      <c r="S14" s="1665"/>
      <c r="T14" s="1666"/>
      <c r="U14" s="1617"/>
      <c r="V14" s="1652"/>
      <c r="W14" s="545">
        <f t="shared" si="0"/>
        <v>0</v>
      </c>
      <c r="X14" s="1786"/>
      <c r="Y14" s="862">
        <f>Y13+USAArmy!P15</f>
        <v>1</v>
      </c>
      <c r="Z14" s="993"/>
      <c r="AA14" s="1688"/>
      <c r="AB14" s="1689"/>
      <c r="AC14" s="1689"/>
      <c r="AD14" s="1689"/>
      <c r="AE14" s="1689"/>
      <c r="AF14" s="1690"/>
      <c r="AG14" s="1691"/>
      <c r="AH14" s="1692"/>
      <c r="AI14" s="1693"/>
      <c r="AJ14" s="1694"/>
      <c r="AK14" s="545">
        <f t="shared" si="1"/>
        <v>0</v>
      </c>
      <c r="AL14" s="1786"/>
      <c r="AM14" s="981">
        <f>AM13+USAArmy!X15</f>
        <v>1</v>
      </c>
      <c r="AN14" s="1022"/>
      <c r="AO14" s="738"/>
      <c r="AP14" s="216"/>
    </row>
    <row r="15" spans="1:42" s="5" customFormat="1" ht="18">
      <c r="A15" s="180">
        <v>1942</v>
      </c>
      <c r="B15" s="180" t="s">
        <v>1143</v>
      </c>
      <c r="C15" s="256"/>
      <c r="D15" s="257"/>
      <c r="E15" s="661"/>
      <c r="F15" s="661"/>
      <c r="G15" s="661"/>
      <c r="H15" s="661"/>
      <c r="I15" s="221"/>
      <c r="J15" s="223"/>
      <c r="K15" s="607"/>
      <c r="L15" s="854"/>
      <c r="M15" s="1667"/>
      <c r="N15" s="1620"/>
      <c r="O15" s="1620"/>
      <c r="P15" s="1620"/>
      <c r="Q15" s="1620"/>
      <c r="R15" s="1622"/>
      <c r="S15" s="1668"/>
      <c r="T15" s="1653"/>
      <c r="U15" s="1621"/>
      <c r="V15" s="1654"/>
      <c r="W15" s="545">
        <f t="shared" si="0"/>
        <v>0</v>
      </c>
      <c r="X15" s="1787"/>
      <c r="Y15" s="862">
        <f>Y14+USAArmy!P17</f>
        <v>1</v>
      </c>
      <c r="Z15" s="993"/>
      <c r="AA15" s="1695"/>
      <c r="AB15" s="1696"/>
      <c r="AC15" s="1696"/>
      <c r="AD15" s="1696"/>
      <c r="AE15" s="1696"/>
      <c r="AF15" s="1697"/>
      <c r="AG15" s="1698"/>
      <c r="AH15" s="1699"/>
      <c r="AI15" s="1700"/>
      <c r="AJ15" s="1701"/>
      <c r="AK15" s="545">
        <f t="shared" si="1"/>
        <v>0</v>
      </c>
      <c r="AL15" s="1787"/>
      <c r="AM15" s="981">
        <f>AM14+USAArmy!X17</f>
        <v>1</v>
      </c>
      <c r="AN15" s="1023"/>
      <c r="AO15" s="299"/>
      <c r="AP15" s="294"/>
    </row>
    <row r="16" spans="1:41" s="5" customFormat="1" ht="18">
      <c r="A16" s="180" t="s">
        <v>1144</v>
      </c>
      <c r="B16" s="180" t="s">
        <v>1145</v>
      </c>
      <c r="C16" s="258"/>
      <c r="D16" s="259"/>
      <c r="E16" s="662"/>
      <c r="F16" s="662"/>
      <c r="G16" s="662"/>
      <c r="H16" s="662"/>
      <c r="I16" s="223"/>
      <c r="J16" s="225"/>
      <c r="K16" s="608"/>
      <c r="L16" s="851"/>
      <c r="M16" s="1669"/>
      <c r="N16" s="1608"/>
      <c r="O16" s="1608"/>
      <c r="P16" s="1608"/>
      <c r="Q16" s="1608"/>
      <c r="R16" s="1610"/>
      <c r="S16" s="1670"/>
      <c r="T16" s="1671"/>
      <c r="U16" s="1609"/>
      <c r="V16" s="1655"/>
      <c r="W16" s="545">
        <f t="shared" si="0"/>
        <v>0</v>
      </c>
      <c r="X16" s="1788"/>
      <c r="Y16" s="862">
        <f>Y15+USAArmy!P18</f>
        <v>1</v>
      </c>
      <c r="Z16" s="993"/>
      <c r="AA16" s="1702"/>
      <c r="AB16" s="1703"/>
      <c r="AC16" s="1703"/>
      <c r="AD16" s="1703"/>
      <c r="AE16" s="1703"/>
      <c r="AF16" s="1704"/>
      <c r="AG16" s="1705"/>
      <c r="AH16" s="1706"/>
      <c r="AI16" s="1707"/>
      <c r="AJ16" s="1708"/>
      <c r="AK16" s="545">
        <f t="shared" si="1"/>
        <v>0</v>
      </c>
      <c r="AL16" s="1788"/>
      <c r="AM16" s="981">
        <f>AM15+USAArmy!X18</f>
        <v>1</v>
      </c>
      <c r="AN16" s="1022"/>
      <c r="AO16" s="789"/>
    </row>
    <row r="17" spans="1:41" s="5" customFormat="1" ht="18">
      <c r="A17" s="180" t="s">
        <v>1146</v>
      </c>
      <c r="B17" s="180" t="s">
        <v>1147</v>
      </c>
      <c r="C17" s="258"/>
      <c r="D17" s="259"/>
      <c r="E17" s="662"/>
      <c r="F17" s="662"/>
      <c r="G17" s="662"/>
      <c r="H17" s="662"/>
      <c r="I17" s="225"/>
      <c r="J17" s="225"/>
      <c r="K17" s="608"/>
      <c r="L17" s="851"/>
      <c r="M17" s="1669"/>
      <c r="N17" s="1608"/>
      <c r="O17" s="1608"/>
      <c r="P17" s="1608"/>
      <c r="Q17" s="1608"/>
      <c r="R17" s="1610"/>
      <c r="S17" s="1670"/>
      <c r="T17" s="1671"/>
      <c r="U17" s="1609"/>
      <c r="V17" s="1655"/>
      <c r="W17" s="545">
        <f t="shared" si="0"/>
        <v>0</v>
      </c>
      <c r="X17" s="1788"/>
      <c r="Y17" s="862">
        <f>Y16+USAArmy!P19</f>
        <v>1</v>
      </c>
      <c r="Z17" s="993"/>
      <c r="AA17" s="1702"/>
      <c r="AB17" s="1703"/>
      <c r="AC17" s="1703"/>
      <c r="AD17" s="1703"/>
      <c r="AE17" s="1703"/>
      <c r="AF17" s="1704"/>
      <c r="AG17" s="1705"/>
      <c r="AH17" s="1706"/>
      <c r="AI17" s="1707"/>
      <c r="AJ17" s="1708"/>
      <c r="AK17" s="545">
        <f t="shared" si="1"/>
        <v>0</v>
      </c>
      <c r="AL17" s="1788"/>
      <c r="AM17" s="981">
        <f>AM16+USAArmy!X19</f>
        <v>1</v>
      </c>
      <c r="AN17" s="1022"/>
      <c r="AO17" s="789"/>
    </row>
    <row r="18" spans="1:41" s="5" customFormat="1" ht="18.75" thickBot="1">
      <c r="A18" s="180" t="s">
        <v>1148</v>
      </c>
      <c r="B18" s="180" t="s">
        <v>1149</v>
      </c>
      <c r="C18" s="260"/>
      <c r="D18" s="261"/>
      <c r="E18" s="662"/>
      <c r="F18" s="663"/>
      <c r="G18" s="663"/>
      <c r="H18" s="663"/>
      <c r="I18" s="226"/>
      <c r="J18" s="226"/>
      <c r="K18" s="610"/>
      <c r="L18" s="852"/>
      <c r="M18" s="1672"/>
      <c r="N18" s="1612"/>
      <c r="O18" s="1612"/>
      <c r="P18" s="1612"/>
      <c r="Q18" s="1612"/>
      <c r="R18" s="1610"/>
      <c r="S18" s="1676"/>
      <c r="T18" s="1673"/>
      <c r="U18" s="1613"/>
      <c r="V18" s="1656"/>
      <c r="W18" s="545">
        <f t="shared" si="0"/>
        <v>0</v>
      </c>
      <c r="X18" s="1789"/>
      <c r="Y18" s="862">
        <f>Y17+USAArmy!P20</f>
        <v>1</v>
      </c>
      <c r="Z18" s="993"/>
      <c r="AA18" s="1709"/>
      <c r="AB18" s="1710"/>
      <c r="AC18" s="1710"/>
      <c r="AD18" s="1710"/>
      <c r="AE18" s="1710"/>
      <c r="AF18" s="1704"/>
      <c r="AG18" s="1712"/>
      <c r="AH18" s="1713"/>
      <c r="AI18" s="1714"/>
      <c r="AJ18" s="1715"/>
      <c r="AK18" s="545">
        <f t="shared" si="1"/>
        <v>0</v>
      </c>
      <c r="AL18" s="1789"/>
      <c r="AM18" s="981">
        <f>AM17+USAArmy!X20</f>
        <v>1</v>
      </c>
      <c r="AN18" s="1022"/>
      <c r="AO18" s="789"/>
    </row>
    <row r="19" spans="1:41" s="201" customFormat="1" ht="18">
      <c r="A19" s="250">
        <v>1943</v>
      </c>
      <c r="B19" s="250" t="s">
        <v>1150</v>
      </c>
      <c r="C19" s="251"/>
      <c r="D19" s="252"/>
      <c r="E19" s="659"/>
      <c r="F19" s="659"/>
      <c r="G19" s="659"/>
      <c r="H19" s="659"/>
      <c r="I19" s="221"/>
      <c r="J19" s="221"/>
      <c r="K19" s="615"/>
      <c r="L19" s="855"/>
      <c r="M19" s="1662"/>
      <c r="N19" s="1596"/>
      <c r="O19" s="1596"/>
      <c r="P19" s="1596"/>
      <c r="Q19" s="1596"/>
      <c r="R19" s="1598"/>
      <c r="S19" s="1674"/>
      <c r="T19" s="1657"/>
      <c r="U19" s="1597"/>
      <c r="V19" s="1651"/>
      <c r="W19" s="545">
        <f t="shared" si="0"/>
        <v>0</v>
      </c>
      <c r="X19" s="1790"/>
      <c r="Y19" s="862">
        <f>Y18+USAArmy!P22</f>
        <v>1</v>
      </c>
      <c r="Z19" s="993"/>
      <c r="AA19" s="1681"/>
      <c r="AB19" s="1682"/>
      <c r="AC19" s="1682"/>
      <c r="AD19" s="1682"/>
      <c r="AE19" s="1682"/>
      <c r="AF19" s="1683"/>
      <c r="AG19" s="1716"/>
      <c r="AH19" s="1685"/>
      <c r="AI19" s="1686"/>
      <c r="AJ19" s="1687"/>
      <c r="AK19" s="545">
        <f t="shared" si="1"/>
        <v>0</v>
      </c>
      <c r="AL19" s="1790"/>
      <c r="AM19" s="981">
        <f>AM18+USAArmy!X22</f>
        <v>1</v>
      </c>
      <c r="AN19" s="1022"/>
      <c r="AO19" s="787"/>
    </row>
    <row r="20" spans="1:41" s="5" customFormat="1" ht="18">
      <c r="A20" s="180" t="s">
        <v>1151</v>
      </c>
      <c r="B20" s="180" t="s">
        <v>1152</v>
      </c>
      <c r="C20" s="258"/>
      <c r="D20" s="259"/>
      <c r="E20" s="662"/>
      <c r="F20" s="662"/>
      <c r="G20" s="662"/>
      <c r="H20" s="662"/>
      <c r="I20" s="225"/>
      <c r="J20" s="225"/>
      <c r="K20" s="608"/>
      <c r="L20" s="851"/>
      <c r="M20" s="1669"/>
      <c r="N20" s="1608"/>
      <c r="O20" s="1608"/>
      <c r="P20" s="1608"/>
      <c r="Q20" s="1608"/>
      <c r="R20" s="1610"/>
      <c r="S20" s="1670"/>
      <c r="T20" s="1671"/>
      <c r="U20" s="1609"/>
      <c r="V20" s="1655"/>
      <c r="W20" s="545">
        <f t="shared" si="0"/>
        <v>0</v>
      </c>
      <c r="X20" s="1788"/>
      <c r="Y20" s="862">
        <f>Y19+USAArmy!P23</f>
        <v>1</v>
      </c>
      <c r="Z20" s="993"/>
      <c r="AA20" s="1702"/>
      <c r="AB20" s="1703"/>
      <c r="AC20" s="1703"/>
      <c r="AD20" s="1703"/>
      <c r="AE20" s="1703"/>
      <c r="AF20" s="1704"/>
      <c r="AG20" s="1705"/>
      <c r="AH20" s="1706"/>
      <c r="AI20" s="1707"/>
      <c r="AJ20" s="1708"/>
      <c r="AK20" s="545">
        <f t="shared" si="1"/>
        <v>0</v>
      </c>
      <c r="AL20" s="1788"/>
      <c r="AM20" s="981">
        <f>AM19+USAArmy!X23</f>
        <v>1</v>
      </c>
      <c r="AN20" s="1022"/>
      <c r="AO20" s="789"/>
    </row>
    <row r="21" spans="1:41" s="5" customFormat="1" ht="18">
      <c r="A21" s="180" t="s">
        <v>1153</v>
      </c>
      <c r="B21" s="180" t="s">
        <v>1154</v>
      </c>
      <c r="C21" s="258"/>
      <c r="D21" s="259"/>
      <c r="E21" s="662"/>
      <c r="F21" s="662"/>
      <c r="G21" s="662"/>
      <c r="H21" s="662"/>
      <c r="I21" s="225"/>
      <c r="J21" s="225"/>
      <c r="K21" s="608"/>
      <c r="L21" s="851"/>
      <c r="M21" s="1669"/>
      <c r="N21" s="1608"/>
      <c r="O21" s="1608"/>
      <c r="P21" s="1608"/>
      <c r="Q21" s="1608"/>
      <c r="R21" s="1610"/>
      <c r="S21" s="1670"/>
      <c r="T21" s="1671"/>
      <c r="U21" s="1609"/>
      <c r="V21" s="1655"/>
      <c r="W21" s="545">
        <f t="shared" si="0"/>
        <v>0</v>
      </c>
      <c r="X21" s="1788"/>
      <c r="Y21" s="862">
        <f>Y20+USAArmy!P24</f>
        <v>1</v>
      </c>
      <c r="Z21" s="993"/>
      <c r="AA21" s="1702"/>
      <c r="AB21" s="1703"/>
      <c r="AC21" s="1703"/>
      <c r="AD21" s="1703"/>
      <c r="AE21" s="1703"/>
      <c r="AF21" s="1704"/>
      <c r="AG21" s="1705"/>
      <c r="AH21" s="1706"/>
      <c r="AI21" s="1707"/>
      <c r="AJ21" s="1708"/>
      <c r="AK21" s="545">
        <f t="shared" si="1"/>
        <v>0</v>
      </c>
      <c r="AL21" s="1788"/>
      <c r="AM21" s="981">
        <f>AM20+USAArmy!X24</f>
        <v>1</v>
      </c>
      <c r="AN21" s="1022"/>
      <c r="AO21" s="789"/>
    </row>
    <row r="22" spans="1:41" s="203" customFormat="1" ht="18.75" thickBot="1">
      <c r="A22" s="253" t="s">
        <v>1155</v>
      </c>
      <c r="B22" s="253" t="s">
        <v>1156</v>
      </c>
      <c r="C22" s="254"/>
      <c r="D22" s="255"/>
      <c r="E22" s="660"/>
      <c r="F22" s="660"/>
      <c r="G22" s="660"/>
      <c r="H22" s="660"/>
      <c r="I22" s="222"/>
      <c r="J22" s="222"/>
      <c r="K22" s="609"/>
      <c r="L22" s="849"/>
      <c r="M22" s="1664"/>
      <c r="N22" s="1616"/>
      <c r="O22" s="1616"/>
      <c r="P22" s="1616"/>
      <c r="Q22" s="1616"/>
      <c r="R22" s="1618"/>
      <c r="S22" s="1665"/>
      <c r="T22" s="1666"/>
      <c r="U22" s="1617"/>
      <c r="V22" s="1652"/>
      <c r="W22" s="545">
        <f t="shared" si="0"/>
        <v>0</v>
      </c>
      <c r="X22" s="1786"/>
      <c r="Y22" s="862">
        <f>Y21+USAArmy!P25</f>
        <v>1</v>
      </c>
      <c r="Z22" s="993"/>
      <c r="AA22" s="1688"/>
      <c r="AB22" s="1689"/>
      <c r="AC22" s="1689"/>
      <c r="AD22" s="1689"/>
      <c r="AE22" s="1689"/>
      <c r="AF22" s="1690"/>
      <c r="AG22" s="1691"/>
      <c r="AH22" s="1692"/>
      <c r="AI22" s="1693"/>
      <c r="AJ22" s="1694"/>
      <c r="AK22" s="545">
        <f t="shared" si="1"/>
        <v>0</v>
      </c>
      <c r="AL22" s="1786"/>
      <c r="AM22" s="981">
        <f>AM21+USAArmy!X25</f>
        <v>1</v>
      </c>
      <c r="AN22" s="1022"/>
      <c r="AO22" s="788"/>
    </row>
    <row r="23" spans="1:41" s="5" customFormat="1" ht="18">
      <c r="A23" s="180">
        <v>1944</v>
      </c>
      <c r="B23" s="180" t="s">
        <v>1157</v>
      </c>
      <c r="C23" s="256"/>
      <c r="D23" s="257"/>
      <c r="E23" s="661"/>
      <c r="F23" s="661"/>
      <c r="G23" s="661"/>
      <c r="H23" s="661"/>
      <c r="I23" s="223"/>
      <c r="J23" s="223"/>
      <c r="K23" s="614"/>
      <c r="L23" s="856"/>
      <c r="M23" s="1667"/>
      <c r="N23" s="1620"/>
      <c r="O23" s="1620"/>
      <c r="P23" s="1620"/>
      <c r="Q23" s="1620"/>
      <c r="R23" s="1622"/>
      <c r="S23" s="1668"/>
      <c r="T23" s="1653"/>
      <c r="U23" s="1621"/>
      <c r="V23" s="1654"/>
      <c r="W23" s="545">
        <f t="shared" si="0"/>
        <v>0</v>
      </c>
      <c r="X23" s="1787"/>
      <c r="Y23" s="862">
        <f>Y22+USAArmy!P27</f>
        <v>1</v>
      </c>
      <c r="Z23" s="993"/>
      <c r="AA23" s="1695"/>
      <c r="AB23" s="1696"/>
      <c r="AC23" s="1696"/>
      <c r="AD23" s="1696"/>
      <c r="AE23" s="1696"/>
      <c r="AF23" s="1697"/>
      <c r="AG23" s="1698"/>
      <c r="AH23" s="1699"/>
      <c r="AI23" s="1700"/>
      <c r="AJ23" s="1701"/>
      <c r="AK23" s="545">
        <f t="shared" si="1"/>
        <v>0</v>
      </c>
      <c r="AL23" s="1787"/>
      <c r="AM23" s="981">
        <f>AM22+USAArmy!X27</f>
        <v>1</v>
      </c>
      <c r="AN23" s="1022"/>
      <c r="AO23" s="789"/>
    </row>
    <row r="24" spans="1:41" s="5" customFormat="1" ht="18">
      <c r="A24" s="180" t="s">
        <v>1158</v>
      </c>
      <c r="B24" s="180" t="s">
        <v>1159</v>
      </c>
      <c r="C24" s="258"/>
      <c r="D24" s="259"/>
      <c r="E24" s="662"/>
      <c r="F24" s="662"/>
      <c r="G24" s="662"/>
      <c r="H24" s="662"/>
      <c r="I24" s="225"/>
      <c r="J24" s="225"/>
      <c r="K24" s="608"/>
      <c r="L24" s="851"/>
      <c r="M24" s="1669"/>
      <c r="N24" s="1608"/>
      <c r="O24" s="1608"/>
      <c r="P24" s="1608"/>
      <c r="Q24" s="1608"/>
      <c r="R24" s="1610"/>
      <c r="S24" s="1670"/>
      <c r="T24" s="1671"/>
      <c r="U24" s="1609"/>
      <c r="V24" s="1655"/>
      <c r="W24" s="545">
        <f t="shared" si="0"/>
        <v>0</v>
      </c>
      <c r="X24" s="1788"/>
      <c r="Y24" s="862">
        <f>Y23+USAArmy!P28</f>
        <v>1</v>
      </c>
      <c r="Z24" s="993"/>
      <c r="AA24" s="1702"/>
      <c r="AB24" s="1703"/>
      <c r="AC24" s="1703"/>
      <c r="AD24" s="1703"/>
      <c r="AE24" s="1703"/>
      <c r="AF24" s="1704"/>
      <c r="AG24" s="1705"/>
      <c r="AH24" s="1706"/>
      <c r="AI24" s="1707"/>
      <c r="AJ24" s="1708"/>
      <c r="AK24" s="545">
        <f t="shared" si="1"/>
        <v>0</v>
      </c>
      <c r="AL24" s="1788"/>
      <c r="AM24" s="981">
        <f>AM23+USAArmy!X28</f>
        <v>1</v>
      </c>
      <c r="AN24" s="1022"/>
      <c r="AO24" s="789"/>
    </row>
    <row r="25" spans="1:41" s="5" customFormat="1" ht="18">
      <c r="A25" s="180" t="s">
        <v>1160</v>
      </c>
      <c r="B25" s="180" t="s">
        <v>1161</v>
      </c>
      <c r="C25" s="258"/>
      <c r="D25" s="259"/>
      <c r="E25" s="662"/>
      <c r="F25" s="662"/>
      <c r="G25" s="662"/>
      <c r="H25" s="662"/>
      <c r="I25" s="225"/>
      <c r="J25" s="225"/>
      <c r="K25" s="608"/>
      <c r="L25" s="851"/>
      <c r="M25" s="1669"/>
      <c r="N25" s="1608"/>
      <c r="O25" s="1608"/>
      <c r="P25" s="1608"/>
      <c r="Q25" s="1608"/>
      <c r="R25" s="1610"/>
      <c r="S25" s="1670"/>
      <c r="T25" s="1671"/>
      <c r="U25" s="1609"/>
      <c r="V25" s="1655"/>
      <c r="W25" s="545">
        <f t="shared" si="0"/>
        <v>0</v>
      </c>
      <c r="X25" s="1788"/>
      <c r="Y25" s="862">
        <f>Y24+USAArmy!P29</f>
        <v>1</v>
      </c>
      <c r="Z25" s="993"/>
      <c r="AA25" s="1702"/>
      <c r="AB25" s="1703"/>
      <c r="AC25" s="1703"/>
      <c r="AD25" s="1703"/>
      <c r="AE25" s="1703"/>
      <c r="AF25" s="1704"/>
      <c r="AG25" s="1705"/>
      <c r="AH25" s="1706"/>
      <c r="AI25" s="1707"/>
      <c r="AJ25" s="1708"/>
      <c r="AK25" s="545">
        <f t="shared" si="1"/>
        <v>0</v>
      </c>
      <c r="AL25" s="1788"/>
      <c r="AM25" s="981">
        <f>AM24+USAArmy!X29</f>
        <v>1</v>
      </c>
      <c r="AN25" s="1022"/>
      <c r="AO25" s="789"/>
    </row>
    <row r="26" spans="1:41" s="5" customFormat="1" ht="18.75" thickBot="1">
      <c r="A26" s="180" t="s">
        <v>1162</v>
      </c>
      <c r="B26" s="180" t="s">
        <v>1163</v>
      </c>
      <c r="C26" s="260"/>
      <c r="D26" s="261"/>
      <c r="E26" s="663"/>
      <c r="F26" s="663"/>
      <c r="G26" s="663"/>
      <c r="H26" s="663"/>
      <c r="I26" s="226"/>
      <c r="J26" s="226"/>
      <c r="K26" s="610"/>
      <c r="L26" s="852"/>
      <c r="M26" s="1672"/>
      <c r="N26" s="1612"/>
      <c r="O26" s="1612"/>
      <c r="P26" s="1612"/>
      <c r="Q26" s="1612"/>
      <c r="R26" s="1614"/>
      <c r="S26" s="1676"/>
      <c r="T26" s="1673"/>
      <c r="U26" s="1613"/>
      <c r="V26" s="1656"/>
      <c r="W26" s="545">
        <f t="shared" si="0"/>
        <v>0</v>
      </c>
      <c r="X26" s="1789"/>
      <c r="Y26" s="862">
        <f>Y25+USAArmy!P30</f>
        <v>1</v>
      </c>
      <c r="Z26" s="993"/>
      <c r="AA26" s="1709"/>
      <c r="AB26" s="1710"/>
      <c r="AC26" s="1710"/>
      <c r="AD26" s="1710"/>
      <c r="AE26" s="1710"/>
      <c r="AF26" s="1711"/>
      <c r="AG26" s="1712"/>
      <c r="AH26" s="1713"/>
      <c r="AI26" s="1714"/>
      <c r="AJ26" s="1715"/>
      <c r="AK26" s="545">
        <f t="shared" si="1"/>
        <v>0</v>
      </c>
      <c r="AL26" s="1789"/>
      <c r="AM26" s="981">
        <f>AM25+USAArmy!X30</f>
        <v>1</v>
      </c>
      <c r="AN26" s="1022"/>
      <c r="AO26" s="789"/>
    </row>
    <row r="27" spans="1:41" s="201" customFormat="1" ht="18">
      <c r="A27" s="250">
        <v>1945</v>
      </c>
      <c r="B27" s="250" t="s">
        <v>1164</v>
      </c>
      <c r="C27" s="251"/>
      <c r="D27" s="252"/>
      <c r="E27" s="659"/>
      <c r="F27" s="659"/>
      <c r="G27" s="659"/>
      <c r="H27" s="659"/>
      <c r="I27" s="221"/>
      <c r="J27" s="221"/>
      <c r="K27" s="611"/>
      <c r="L27" s="857"/>
      <c r="M27" s="1662"/>
      <c r="N27" s="1596"/>
      <c r="O27" s="1596"/>
      <c r="P27" s="1596"/>
      <c r="Q27" s="1596"/>
      <c r="R27" s="1598"/>
      <c r="S27" s="1674"/>
      <c r="T27" s="1657"/>
      <c r="U27" s="1597"/>
      <c r="V27" s="1651"/>
      <c r="W27" s="545">
        <f t="shared" si="0"/>
        <v>0</v>
      </c>
      <c r="X27" s="1790"/>
      <c r="Y27" s="862">
        <f>Y26+USAArmy!P32</f>
        <v>1</v>
      </c>
      <c r="Z27" s="993"/>
      <c r="AA27" s="1681"/>
      <c r="AB27" s="1682"/>
      <c r="AC27" s="1682"/>
      <c r="AD27" s="1682"/>
      <c r="AE27" s="1682"/>
      <c r="AF27" s="1683"/>
      <c r="AG27" s="1716"/>
      <c r="AH27" s="1685"/>
      <c r="AI27" s="1686"/>
      <c r="AJ27" s="1687"/>
      <c r="AK27" s="545">
        <f t="shared" si="1"/>
        <v>0</v>
      </c>
      <c r="AL27" s="1790"/>
      <c r="AM27" s="981">
        <f>AM26+USAArmy!X32</f>
        <v>1</v>
      </c>
      <c r="AN27" s="1022"/>
      <c r="AO27" s="787"/>
    </row>
    <row r="28" spans="1:41" s="5" customFormat="1" ht="18">
      <c r="A28" s="180" t="s">
        <v>1165</v>
      </c>
      <c r="B28" s="180" t="s">
        <v>1166</v>
      </c>
      <c r="C28" s="258"/>
      <c r="D28" s="259"/>
      <c r="E28" s="662"/>
      <c r="F28" s="662"/>
      <c r="G28" s="662"/>
      <c r="H28" s="662"/>
      <c r="I28" s="225"/>
      <c r="J28" s="225"/>
      <c r="K28" s="608"/>
      <c r="L28" s="851"/>
      <c r="M28" s="1669"/>
      <c r="N28" s="1608"/>
      <c r="O28" s="1608"/>
      <c r="P28" s="1608"/>
      <c r="Q28" s="1608"/>
      <c r="R28" s="1610"/>
      <c r="S28" s="1670"/>
      <c r="T28" s="1671"/>
      <c r="U28" s="1609"/>
      <c r="V28" s="1655"/>
      <c r="W28" s="545">
        <f t="shared" si="0"/>
        <v>0</v>
      </c>
      <c r="X28" s="1788"/>
      <c r="Y28" s="862">
        <f>Y27+USAArmy!P33</f>
        <v>1</v>
      </c>
      <c r="Z28" s="993"/>
      <c r="AA28" s="1702"/>
      <c r="AB28" s="1703"/>
      <c r="AC28" s="1703"/>
      <c r="AD28" s="1703"/>
      <c r="AE28" s="1703"/>
      <c r="AF28" s="1704"/>
      <c r="AG28" s="1705"/>
      <c r="AH28" s="1706"/>
      <c r="AI28" s="1707"/>
      <c r="AJ28" s="1708"/>
      <c r="AK28" s="545">
        <f t="shared" si="1"/>
        <v>0</v>
      </c>
      <c r="AL28" s="1788"/>
      <c r="AM28" s="981">
        <f>AM27+USAArmy!X33</f>
        <v>1</v>
      </c>
      <c r="AN28" s="1022"/>
      <c r="AO28" s="789"/>
    </row>
    <row r="29" spans="1:41" s="5" customFormat="1" ht="18">
      <c r="A29" s="180" t="s">
        <v>1167</v>
      </c>
      <c r="B29" s="180" t="s">
        <v>1168</v>
      </c>
      <c r="C29" s="258"/>
      <c r="D29" s="259"/>
      <c r="E29" s="662"/>
      <c r="F29" s="662"/>
      <c r="G29" s="662"/>
      <c r="H29" s="662"/>
      <c r="I29" s="225"/>
      <c r="J29" s="225"/>
      <c r="K29" s="608"/>
      <c r="L29" s="851"/>
      <c r="M29" s="1669"/>
      <c r="N29" s="1608"/>
      <c r="O29" s="1608"/>
      <c r="P29" s="1608"/>
      <c r="Q29" s="1608"/>
      <c r="R29" s="1610"/>
      <c r="S29" s="1670"/>
      <c r="T29" s="1671"/>
      <c r="U29" s="1609"/>
      <c r="V29" s="1655"/>
      <c r="W29" s="545">
        <f t="shared" si="0"/>
        <v>0</v>
      </c>
      <c r="X29" s="1788"/>
      <c r="Y29" s="862">
        <f>Y28+USAArmy!P34</f>
        <v>1</v>
      </c>
      <c r="Z29" s="993"/>
      <c r="AA29" s="1702"/>
      <c r="AB29" s="1703"/>
      <c r="AC29" s="1703"/>
      <c r="AD29" s="1703"/>
      <c r="AE29" s="1703"/>
      <c r="AF29" s="1704"/>
      <c r="AG29" s="1705"/>
      <c r="AH29" s="1706"/>
      <c r="AI29" s="1707"/>
      <c r="AJ29" s="1708"/>
      <c r="AK29" s="545">
        <f t="shared" si="1"/>
        <v>0</v>
      </c>
      <c r="AL29" s="1788"/>
      <c r="AM29" s="981">
        <f>AM28+USAArmy!X34</f>
        <v>1</v>
      </c>
      <c r="AN29" s="1022"/>
      <c r="AO29" s="789"/>
    </row>
    <row r="30" spans="1:41" s="203" customFormat="1" ht="18.75" thickBot="1">
      <c r="A30" s="253" t="s">
        <v>1169</v>
      </c>
      <c r="B30" s="253" t="s">
        <v>1170</v>
      </c>
      <c r="C30" s="254"/>
      <c r="D30" s="255"/>
      <c r="E30" s="660"/>
      <c r="F30" s="660"/>
      <c r="G30" s="660"/>
      <c r="H30" s="660"/>
      <c r="I30" s="222"/>
      <c r="J30" s="222"/>
      <c r="K30" s="609"/>
      <c r="L30" s="849"/>
      <c r="M30" s="1664"/>
      <c r="N30" s="1616"/>
      <c r="O30" s="1616"/>
      <c r="P30" s="1616"/>
      <c r="Q30" s="1616"/>
      <c r="R30" s="1618"/>
      <c r="S30" s="1665"/>
      <c r="T30" s="1666"/>
      <c r="U30" s="1617"/>
      <c r="V30" s="1652"/>
      <c r="W30" s="545">
        <f t="shared" si="0"/>
        <v>0</v>
      </c>
      <c r="X30" s="1786"/>
      <c r="Y30" s="862">
        <f>Y29+USAArmy!P35</f>
        <v>1</v>
      </c>
      <c r="Z30" s="993"/>
      <c r="AA30" s="1688"/>
      <c r="AB30" s="1689"/>
      <c r="AC30" s="1689"/>
      <c r="AD30" s="1689"/>
      <c r="AE30" s="1689"/>
      <c r="AF30" s="1690"/>
      <c r="AG30" s="1691"/>
      <c r="AH30" s="1692"/>
      <c r="AI30" s="1693"/>
      <c r="AJ30" s="1694"/>
      <c r="AK30" s="545">
        <f t="shared" si="1"/>
        <v>0</v>
      </c>
      <c r="AL30" s="1786"/>
      <c r="AM30" s="981">
        <f>AM29+USAArmy!X35</f>
        <v>1</v>
      </c>
      <c r="AN30" s="1022"/>
      <c r="AO30" s="788"/>
    </row>
    <row r="31" spans="1:41" s="5" customFormat="1" ht="18">
      <c r="A31" s="180">
        <v>1946</v>
      </c>
      <c r="B31" s="180" t="s">
        <v>1171</v>
      </c>
      <c r="C31" s="256"/>
      <c r="D31" s="257"/>
      <c r="E31" s="661"/>
      <c r="F31" s="661"/>
      <c r="G31" s="661"/>
      <c r="H31" s="661"/>
      <c r="I31" s="223"/>
      <c r="J31" s="223"/>
      <c r="K31" s="607"/>
      <c r="L31" s="856"/>
      <c r="M31" s="1667"/>
      <c r="N31" s="1620"/>
      <c r="O31" s="1620"/>
      <c r="P31" s="1620"/>
      <c r="Q31" s="1620"/>
      <c r="R31" s="1622"/>
      <c r="S31" s="1668"/>
      <c r="T31" s="1653"/>
      <c r="U31" s="1621"/>
      <c r="V31" s="1654"/>
      <c r="W31" s="545">
        <f t="shared" si="0"/>
        <v>0</v>
      </c>
      <c r="X31" s="1787"/>
      <c r="Y31" s="862">
        <f>Y30+USAArmy!P37</f>
        <v>1</v>
      </c>
      <c r="Z31" s="993"/>
      <c r="AA31" s="1695"/>
      <c r="AB31" s="1696"/>
      <c r="AC31" s="1696"/>
      <c r="AD31" s="1696"/>
      <c r="AE31" s="1696"/>
      <c r="AF31" s="1697"/>
      <c r="AG31" s="1698"/>
      <c r="AH31" s="1699"/>
      <c r="AI31" s="1700"/>
      <c r="AJ31" s="1701"/>
      <c r="AK31" s="545">
        <f t="shared" si="1"/>
        <v>0</v>
      </c>
      <c r="AL31" s="1787"/>
      <c r="AM31" s="981">
        <f>AM30+USAArmy!X37</f>
        <v>1</v>
      </c>
      <c r="AN31" s="1022"/>
      <c r="AO31" s="789"/>
    </row>
    <row r="32" spans="1:41" s="5" customFormat="1" ht="18">
      <c r="A32" s="180" t="s">
        <v>1172</v>
      </c>
      <c r="B32" s="180" t="s">
        <v>1173</v>
      </c>
      <c r="C32" s="258"/>
      <c r="D32" s="259"/>
      <c r="E32" s="662"/>
      <c r="F32" s="662"/>
      <c r="G32" s="662"/>
      <c r="H32" s="662"/>
      <c r="I32" s="225"/>
      <c r="J32" s="225"/>
      <c r="K32" s="608"/>
      <c r="L32" s="851"/>
      <c r="M32" s="1669"/>
      <c r="N32" s="1608"/>
      <c r="O32" s="1608"/>
      <c r="P32" s="1608"/>
      <c r="Q32" s="1608"/>
      <c r="R32" s="1610"/>
      <c r="S32" s="1670"/>
      <c r="T32" s="1671"/>
      <c r="U32" s="1609"/>
      <c r="V32" s="1655"/>
      <c r="W32" s="545">
        <f t="shared" si="0"/>
        <v>0</v>
      </c>
      <c r="X32" s="1788"/>
      <c r="Y32" s="862">
        <f>Y31+USAArmy!P38</f>
        <v>1</v>
      </c>
      <c r="Z32" s="993"/>
      <c r="AA32" s="1702"/>
      <c r="AB32" s="1703"/>
      <c r="AC32" s="1703"/>
      <c r="AD32" s="1703"/>
      <c r="AE32" s="1703"/>
      <c r="AF32" s="1704"/>
      <c r="AG32" s="1705"/>
      <c r="AH32" s="1706"/>
      <c r="AI32" s="1707"/>
      <c r="AJ32" s="1708"/>
      <c r="AK32" s="545">
        <f t="shared" si="1"/>
        <v>0</v>
      </c>
      <c r="AL32" s="1788"/>
      <c r="AM32" s="981">
        <f>AM31+USAArmy!X38</f>
        <v>1</v>
      </c>
      <c r="AN32" s="1022"/>
      <c r="AO32" s="789"/>
    </row>
    <row r="33" spans="1:41" s="5" customFormat="1" ht="18">
      <c r="A33" s="180" t="s">
        <v>1174</v>
      </c>
      <c r="B33" s="180" t="s">
        <v>1175</v>
      </c>
      <c r="C33" s="258"/>
      <c r="D33" s="259"/>
      <c r="E33" s="662"/>
      <c r="F33" s="662"/>
      <c r="G33" s="662"/>
      <c r="H33" s="662"/>
      <c r="I33" s="225"/>
      <c r="J33" s="225"/>
      <c r="K33" s="608"/>
      <c r="L33" s="851"/>
      <c r="M33" s="1669"/>
      <c r="N33" s="1608"/>
      <c r="O33" s="1608"/>
      <c r="P33" s="1608"/>
      <c r="Q33" s="1608"/>
      <c r="R33" s="1610"/>
      <c r="S33" s="1670"/>
      <c r="T33" s="1671"/>
      <c r="U33" s="1609"/>
      <c r="V33" s="1655"/>
      <c r="W33" s="545">
        <f t="shared" si="0"/>
        <v>0</v>
      </c>
      <c r="X33" s="1788"/>
      <c r="Y33" s="862">
        <f>Y32+USAArmy!P39</f>
        <v>1</v>
      </c>
      <c r="Z33" s="993"/>
      <c r="AA33" s="1702"/>
      <c r="AB33" s="1703"/>
      <c r="AC33" s="1703"/>
      <c r="AD33" s="1703"/>
      <c r="AE33" s="1703"/>
      <c r="AF33" s="1704"/>
      <c r="AG33" s="1705"/>
      <c r="AH33" s="1706"/>
      <c r="AI33" s="1707"/>
      <c r="AJ33" s="1708"/>
      <c r="AK33" s="545">
        <f t="shared" si="1"/>
        <v>0</v>
      </c>
      <c r="AL33" s="1788"/>
      <c r="AM33" s="981">
        <f>AM32+USAArmy!X39</f>
        <v>1</v>
      </c>
      <c r="AN33" s="1022"/>
      <c r="AO33" s="789"/>
    </row>
    <row r="34" spans="1:41" s="822" customFormat="1" ht="18.75" thickBot="1">
      <c r="A34" s="997" t="s">
        <v>1176</v>
      </c>
      <c r="B34" s="997" t="s">
        <v>1177</v>
      </c>
      <c r="C34" s="998"/>
      <c r="D34" s="999"/>
      <c r="E34" s="904"/>
      <c r="F34" s="904"/>
      <c r="G34" s="904"/>
      <c r="H34" s="904"/>
      <c r="I34" s="1000"/>
      <c r="J34" s="1000"/>
      <c r="K34" s="1001"/>
      <c r="L34" s="1002"/>
      <c r="M34" s="1677"/>
      <c r="N34" s="1600"/>
      <c r="O34" s="1600"/>
      <c r="P34" s="1600"/>
      <c r="Q34" s="1600"/>
      <c r="R34" s="1602"/>
      <c r="S34" s="1678"/>
      <c r="T34" s="1679"/>
      <c r="U34" s="1601"/>
      <c r="V34" s="1680"/>
      <c r="W34" s="1003">
        <f t="shared" si="0"/>
        <v>0</v>
      </c>
      <c r="X34" s="1791"/>
      <c r="Y34" s="1016">
        <f>Y33+USAArmy!P40</f>
        <v>1</v>
      </c>
      <c r="Z34" s="993"/>
      <c r="AA34" s="1719"/>
      <c r="AB34" s="1720"/>
      <c r="AC34" s="1720"/>
      <c r="AD34" s="1720"/>
      <c r="AE34" s="1720"/>
      <c r="AF34" s="1721"/>
      <c r="AG34" s="1722"/>
      <c r="AH34" s="1723"/>
      <c r="AI34" s="1724"/>
      <c r="AJ34" s="1725"/>
      <c r="AK34" s="1003">
        <f t="shared" si="1"/>
        <v>0</v>
      </c>
      <c r="AL34" s="1791"/>
      <c r="AM34" s="1004">
        <f>AM33+USAArmy!X40</f>
        <v>1</v>
      </c>
      <c r="AN34" s="1024"/>
      <c r="AO34" s="821"/>
    </row>
    <row r="35" spans="1:41" s="1015" customFormat="1" ht="20.25" thickBot="1" thickTop="1">
      <c r="A35" s="1012" t="s">
        <v>1178</v>
      </c>
      <c r="B35" s="1013"/>
      <c r="C35" s="705">
        <f aca="true" t="shared" si="2" ref="C35:H35">SUM(C4:C34)</f>
        <v>5</v>
      </c>
      <c r="D35" s="858">
        <f t="shared" si="2"/>
        <v>0</v>
      </c>
      <c r="E35" s="841">
        <f t="shared" si="2"/>
        <v>0</v>
      </c>
      <c r="F35" s="690">
        <f t="shared" si="2"/>
        <v>2</v>
      </c>
      <c r="G35" s="690">
        <f t="shared" si="2"/>
        <v>14</v>
      </c>
      <c r="H35" s="690">
        <f t="shared" si="2"/>
        <v>10</v>
      </c>
      <c r="I35" s="1014">
        <f>S35+AG35+SUM(I4:I34)</f>
        <v>0</v>
      </c>
      <c r="J35" s="1014">
        <f>SUM(J4:J34)+AH35+T35</f>
        <v>24</v>
      </c>
      <c r="K35" s="690">
        <f>SUM(K4:K34)</f>
        <v>0</v>
      </c>
      <c r="L35" s="1744">
        <f>SUM(L4:L34)</f>
        <v>2</v>
      </c>
      <c r="M35" s="863"/>
      <c r="N35" s="866"/>
      <c r="O35" s="1747"/>
      <c r="P35" s="868"/>
      <c r="Q35" s="865"/>
      <c r="R35" s="867"/>
      <c r="S35" s="1759">
        <f>SUM(S4:S34)</f>
        <v>0</v>
      </c>
      <c r="T35" s="1760">
        <f>SUM(T4:T34)</f>
        <v>0</v>
      </c>
      <c r="U35" s="864"/>
      <c r="V35" s="867"/>
      <c r="W35" s="865">
        <f>SUM(W4:W34)</f>
        <v>8</v>
      </c>
      <c r="X35" s="868"/>
      <c r="Y35" s="869">
        <f>Y34</f>
        <v>1</v>
      </c>
      <c r="Z35" s="994"/>
      <c r="AA35" s="982"/>
      <c r="AB35" s="983"/>
      <c r="AC35" s="984"/>
      <c r="AD35" s="985"/>
      <c r="AE35" s="985"/>
      <c r="AF35" s="986"/>
      <c r="AG35" s="1759">
        <f>SUM(AG4:AG34)</f>
        <v>0</v>
      </c>
      <c r="AH35" s="1760">
        <f>SUM(AH4:AH34)</f>
        <v>0</v>
      </c>
      <c r="AI35" s="984"/>
      <c r="AJ35" s="987"/>
      <c r="AK35" s="985">
        <f>SUM(AK4:AK34)</f>
        <v>7</v>
      </c>
      <c r="AL35" s="988"/>
      <c r="AM35" s="989">
        <f>AM34</f>
        <v>1</v>
      </c>
      <c r="AN35" s="1020"/>
      <c r="AO35" s="1018"/>
    </row>
    <row r="36" spans="1:40" s="288" customFormat="1" ht="16.5" thickBot="1" thickTop="1">
      <c r="A36" s="288" t="s">
        <v>1179</v>
      </c>
      <c r="B36" s="1005"/>
      <c r="C36" s="1006" t="s">
        <v>1180</v>
      </c>
      <c r="D36" s="1007" t="s">
        <v>1181</v>
      </c>
      <c r="E36" s="1007" t="s">
        <v>1183</v>
      </c>
      <c r="F36" s="1007" t="s">
        <v>1184</v>
      </c>
      <c r="G36" s="1007" t="s">
        <v>1185</v>
      </c>
      <c r="H36" s="1008" t="s">
        <v>1186</v>
      </c>
      <c r="I36" s="1009" t="s">
        <v>1182</v>
      </c>
      <c r="J36" s="1025" t="s">
        <v>72</v>
      </c>
      <c r="K36" s="1010" t="s">
        <v>1187</v>
      </c>
      <c r="L36" s="1746" t="s">
        <v>1188</v>
      </c>
      <c r="M36" s="996"/>
      <c r="N36" s="1005"/>
      <c r="O36" s="1005"/>
      <c r="P36" s="1005"/>
      <c r="Q36" s="1005"/>
      <c r="R36" s="995"/>
      <c r="S36" s="1762" t="s">
        <v>1098</v>
      </c>
      <c r="T36" s="1763" t="s">
        <v>1189</v>
      </c>
      <c r="U36" s="995"/>
      <c r="V36" s="995"/>
      <c r="W36" s="995"/>
      <c r="X36" s="995"/>
      <c r="Y36" s="995"/>
      <c r="Z36" s="995"/>
      <c r="AA36" s="995"/>
      <c r="AB36" s="996"/>
      <c r="AC36" s="996"/>
      <c r="AD36" s="996"/>
      <c r="AE36" s="996"/>
      <c r="AF36" s="995"/>
      <c r="AG36" s="1762" t="s">
        <v>1190</v>
      </c>
      <c r="AH36" s="1763" t="s">
        <v>1191</v>
      </c>
      <c r="AI36" s="995"/>
      <c r="AJ36" s="995"/>
      <c r="AK36" s="995"/>
      <c r="AL36" s="995"/>
      <c r="AM36" s="995"/>
      <c r="AN36" s="1011"/>
    </row>
    <row r="37" spans="1:39" s="6" customFormat="1" ht="16.5" thickBot="1">
      <c r="A37" s="715"/>
      <c r="C37" s="874">
        <v>0</v>
      </c>
      <c r="D37" s="875">
        <v>0</v>
      </c>
      <c r="E37" s="875">
        <v>0</v>
      </c>
      <c r="F37" s="875">
        <v>0</v>
      </c>
      <c r="G37" s="875">
        <v>0</v>
      </c>
      <c r="H37" s="875">
        <v>0</v>
      </c>
      <c r="I37" s="657"/>
      <c r="J37" s="878">
        <f>Britain!T42</f>
        <v>23</v>
      </c>
      <c r="K37" s="878">
        <f>Britain!V42</f>
        <v>1</v>
      </c>
      <c r="L37" s="1745" t="s">
        <v>1298</v>
      </c>
      <c r="M37" s="316"/>
      <c r="R37" s="1742"/>
      <c r="S37" s="1761"/>
      <c r="T37" s="288"/>
      <c r="AG37" s="288"/>
      <c r="AH37" s="316"/>
      <c r="AI37" s="1757" t="s">
        <v>1194</v>
      </c>
      <c r="AJ37" s="1755"/>
      <c r="AK37" s="1755"/>
      <c r="AL37" s="1756"/>
      <c r="AM37" s="1753">
        <f>C35*3+D35*2+E35*5+F35*4+G35*3+H35*2+J35-(AI38/2)</f>
        <v>109</v>
      </c>
    </row>
    <row r="38" spans="2:39" s="6" customFormat="1" ht="16.5" thickBot="1">
      <c r="B38" s="316"/>
      <c r="C38" s="876" t="s">
        <v>1364</v>
      </c>
      <c r="D38" s="877"/>
      <c r="E38" s="876"/>
      <c r="F38" s="876"/>
      <c r="G38" s="876"/>
      <c r="H38" s="877"/>
      <c r="I38"/>
      <c r="J38" s="879">
        <f>J35+J37</f>
        <v>47</v>
      </c>
      <c r="K38" s="879">
        <f>K35+K37</f>
        <v>1</v>
      </c>
      <c r="L38" s="357" t="s">
        <v>1299</v>
      </c>
      <c r="M38" s="1743"/>
      <c r="R38" s="287"/>
      <c r="S38" s="404"/>
      <c r="AI38" s="1754">
        <f>C37*3+D37*2+E37*5+F37*4+G37*3+H37*2</f>
        <v>0</v>
      </c>
      <c r="AJ38" s="1741" t="s">
        <v>1365</v>
      </c>
      <c r="AK38" s="288"/>
      <c r="AL38" s="288"/>
      <c r="AM38" s="247"/>
    </row>
    <row r="39" spans="2:39" s="6" customFormat="1" ht="18.75" thickBot="1">
      <c r="B39" s="5"/>
      <c r="C39" s="289" t="s">
        <v>1192</v>
      </c>
      <c r="D39" s="290"/>
      <c r="E39" s="290"/>
      <c r="F39" s="290"/>
      <c r="G39" s="290"/>
      <c r="H39" s="290"/>
      <c r="I39" s="263"/>
      <c r="J39" s="289"/>
      <c r="K39" s="290"/>
      <c r="L39" s="264"/>
      <c r="M39" s="298"/>
      <c r="R39" s="287"/>
      <c r="S39" s="715"/>
      <c r="AG39" s="714"/>
      <c r="AI39" s="1758" t="s">
        <v>1196</v>
      </c>
      <c r="AJ39" s="712"/>
      <c r="AK39" s="712"/>
      <c r="AL39" s="713"/>
      <c r="AM39" s="873">
        <f>Britain!AL46+AM37</f>
        <v>225</v>
      </c>
    </row>
    <row r="40" spans="13:19" s="6" customFormat="1" ht="12.75">
      <c r="M40" s="404"/>
      <c r="R40" s="287"/>
      <c r="S40" s="404"/>
    </row>
    <row r="41" ht="15.75" customHeight="1"/>
  </sheetData>
  <sheetProtection sheet="1" objects="1" scenarios="1" selectLockedCells="1"/>
  <mergeCells count="3">
    <mergeCell ref="A1:AL1"/>
    <mergeCell ref="M2:V3"/>
    <mergeCell ref="AA2:AJ3"/>
  </mergeCells>
  <printOptions/>
  <pageMargins left="0.7875" right="0.7875" top="0.7875" bottom="0.787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50"/>
  </sheetPr>
  <dimension ref="A1:AE49"/>
  <sheetViews>
    <sheetView zoomScale="80" zoomScaleNormal="80" workbookViewId="0" topLeftCell="A1">
      <pane xSplit="2" ySplit="2" topLeftCell="C3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AA19" sqref="AA19"/>
    </sheetView>
  </sheetViews>
  <sheetFormatPr defaultColWidth="9.140625" defaultRowHeight="12.75"/>
  <cols>
    <col min="1" max="1" width="9.8515625" style="0" customWidth="1"/>
    <col min="2" max="2" width="10.28125" style="0" bestFit="1" customWidth="1"/>
    <col min="3" max="3" width="4.28125" style="0" customWidth="1"/>
    <col min="4" max="5" width="5.140625" style="0" customWidth="1"/>
    <col min="6" max="6" width="3.7109375" style="0" customWidth="1"/>
    <col min="7" max="8" width="5.28125" style="0" customWidth="1"/>
    <col min="9" max="9" width="4.57421875" style="0" customWidth="1"/>
    <col min="10" max="12" width="4.421875" style="0" customWidth="1"/>
    <col min="13" max="13" width="5.28125" style="0" customWidth="1"/>
    <col min="14" max="14" width="5.140625" style="0" customWidth="1"/>
    <col min="15" max="15" width="5.00390625" style="593" customWidth="1"/>
    <col min="16" max="17" width="5.140625" style="0" customWidth="1"/>
    <col min="18" max="18" width="4.57421875" style="0" customWidth="1"/>
    <col min="19" max="21" width="4.421875" style="0" customWidth="1"/>
    <col min="22" max="22" width="4.8515625" style="0" customWidth="1"/>
    <col min="23" max="23" width="5.421875" style="0" customWidth="1"/>
    <col min="24" max="24" width="5.00390625" style="0" customWidth="1"/>
    <col min="25" max="26" width="5.140625" style="0" customWidth="1"/>
    <col min="27" max="29" width="4.421875" style="0" customWidth="1"/>
    <col min="30" max="30" width="4.8515625" style="0" customWidth="1"/>
  </cols>
  <sheetData>
    <row r="1" spans="1:31" s="6" customFormat="1" ht="18" customHeight="1" thickBot="1">
      <c r="A1" s="2787" t="s">
        <v>1197</v>
      </c>
      <c r="B1" s="2788"/>
      <c r="C1" s="2788"/>
      <c r="D1" s="2788"/>
      <c r="E1" s="2788"/>
      <c r="F1" s="2788"/>
      <c r="G1" s="2788"/>
      <c r="H1" s="2788"/>
      <c r="I1" s="2788"/>
      <c r="J1" s="2788"/>
      <c r="K1" s="2788"/>
      <c r="L1" s="2788"/>
      <c r="M1" s="2788"/>
      <c r="N1" s="2788"/>
      <c r="O1" s="2788"/>
      <c r="P1" s="2788"/>
      <c r="Q1" s="2788"/>
      <c r="R1" s="2788"/>
      <c r="S1" s="2788"/>
      <c r="T1" s="2788"/>
      <c r="U1" s="2788"/>
      <c r="V1" s="2788"/>
      <c r="W1" s="2788"/>
      <c r="X1" s="2788"/>
      <c r="Y1" s="2788"/>
      <c r="Z1" s="2788"/>
      <c r="AA1" s="2788"/>
      <c r="AB1" s="2789"/>
      <c r="AC1" s="2789"/>
      <c r="AD1" s="2790"/>
      <c r="AE1" s="287"/>
    </row>
    <row r="2" spans="1:31" s="6" customFormat="1" ht="15.75" thickBot="1">
      <c r="A2" s="2125"/>
      <c r="B2" s="2126"/>
      <c r="C2" s="2130" t="s">
        <v>650</v>
      </c>
      <c r="D2" s="2130" t="s">
        <v>53</v>
      </c>
      <c r="E2" s="2130" t="s">
        <v>52</v>
      </c>
      <c r="F2" s="2130" t="s">
        <v>653</v>
      </c>
      <c r="G2" s="2130" t="s">
        <v>654</v>
      </c>
      <c r="H2" s="2130" t="s">
        <v>655</v>
      </c>
      <c r="I2" s="2131" t="s">
        <v>44</v>
      </c>
      <c r="J2" s="2131" t="s">
        <v>1200</v>
      </c>
      <c r="K2" s="2131" t="s">
        <v>41</v>
      </c>
      <c r="L2" s="2131" t="s">
        <v>42</v>
      </c>
      <c r="M2" s="2132" t="s">
        <v>661</v>
      </c>
      <c r="N2" s="2127" t="s">
        <v>1211</v>
      </c>
      <c r="O2" s="2783" t="s">
        <v>1198</v>
      </c>
      <c r="P2" s="2783"/>
      <c r="Q2" s="2783"/>
      <c r="R2" s="2783"/>
      <c r="S2" s="2783"/>
      <c r="T2" s="2783"/>
      <c r="U2" s="2783"/>
      <c r="V2" s="2784"/>
      <c r="W2" s="2128" t="s">
        <v>1213</v>
      </c>
      <c r="X2" s="2785" t="s">
        <v>1199</v>
      </c>
      <c r="Y2" s="2786"/>
      <c r="Z2" s="2786"/>
      <c r="AA2" s="2786"/>
      <c r="AB2" s="2765"/>
      <c r="AC2" s="2765"/>
      <c r="AD2" s="2766"/>
      <c r="AE2" s="287"/>
    </row>
    <row r="3" spans="1:30" s="6" customFormat="1" ht="16.5" thickBot="1" thickTop="1">
      <c r="A3" s="6" t="s">
        <v>681</v>
      </c>
      <c r="C3" s="2133"/>
      <c r="D3" s="2134">
        <v>10</v>
      </c>
      <c r="E3" s="2134">
        <v>3</v>
      </c>
      <c r="F3" s="2134"/>
      <c r="G3" s="2134">
        <v>1</v>
      </c>
      <c r="H3" s="2134">
        <v>1</v>
      </c>
      <c r="I3" s="2134"/>
      <c r="J3" s="2134">
        <v>2</v>
      </c>
      <c r="K3" s="2134">
        <v>1</v>
      </c>
      <c r="L3" s="2134">
        <v>4</v>
      </c>
      <c r="M3" s="2135"/>
      <c r="N3" s="665"/>
      <c r="O3" s="265" t="s">
        <v>670</v>
      </c>
      <c r="P3" s="233" t="s">
        <v>53</v>
      </c>
      <c r="Q3" s="233" t="s">
        <v>52</v>
      </c>
      <c r="R3" s="233" t="s">
        <v>44</v>
      </c>
      <c r="S3" s="233" t="s">
        <v>1200</v>
      </c>
      <c r="T3" s="233" t="s">
        <v>41</v>
      </c>
      <c r="U3" s="233" t="s">
        <v>42</v>
      </c>
      <c r="V3" s="669" t="s">
        <v>1082</v>
      </c>
      <c r="W3" s="672"/>
      <c r="X3" s="2123" t="s">
        <v>670</v>
      </c>
      <c r="Y3" s="2124" t="s">
        <v>53</v>
      </c>
      <c r="Z3" s="2124" t="s">
        <v>52</v>
      </c>
      <c r="AA3" s="2129" t="s">
        <v>889</v>
      </c>
      <c r="AB3" s="2129" t="s">
        <v>62</v>
      </c>
      <c r="AC3" s="2129" t="s">
        <v>891</v>
      </c>
      <c r="AD3" s="669" t="s">
        <v>1082</v>
      </c>
    </row>
    <row r="4" spans="1:30" s="201" customFormat="1" ht="13.5" thickBot="1">
      <c r="A4" s="200">
        <v>1939</v>
      </c>
      <c r="B4" s="200" t="s">
        <v>682</v>
      </c>
      <c r="C4" s="2090"/>
      <c r="D4" s="2091"/>
      <c r="E4" s="2091"/>
      <c r="F4" s="2091"/>
      <c r="G4" s="2091"/>
      <c r="H4" s="2091"/>
      <c r="I4" s="2091"/>
      <c r="J4" s="2091"/>
      <c r="K4" s="2091"/>
      <c r="L4" s="2091"/>
      <c r="M4" s="2092"/>
      <c r="N4" s="666"/>
      <c r="O4" s="266"/>
      <c r="P4" s="236"/>
      <c r="Q4" s="236"/>
      <c r="R4" s="236"/>
      <c r="S4" s="236"/>
      <c r="T4" s="236"/>
      <c r="U4" s="236"/>
      <c r="V4" s="670">
        <f>O4*5+P4+Q4*3+R4*10+S4*3+T4*2+U4</f>
        <v>0</v>
      </c>
      <c r="W4" s="673"/>
      <c r="X4" s="266"/>
      <c r="Y4" s="236"/>
      <c r="Z4" s="236"/>
      <c r="AA4" s="236"/>
      <c r="AB4" s="236"/>
      <c r="AC4" s="236"/>
      <c r="AD4" s="670">
        <f>X4*5+Y4+Z4*3+AA4*3+AB4*2+AC4</f>
        <v>0</v>
      </c>
    </row>
    <row r="5" spans="1:30" s="203" customFormat="1" ht="13.5" thickBot="1">
      <c r="A5" s="202" t="s">
        <v>206</v>
      </c>
      <c r="B5" s="202" t="s">
        <v>684</v>
      </c>
      <c r="C5" s="2093"/>
      <c r="D5" s="2094"/>
      <c r="E5" s="2094"/>
      <c r="F5" s="2094"/>
      <c r="G5" s="2094"/>
      <c r="H5" s="2094"/>
      <c r="I5" s="2094"/>
      <c r="J5" s="2094"/>
      <c r="K5" s="2094"/>
      <c r="L5" s="2094"/>
      <c r="M5" s="2095"/>
      <c r="N5" s="666"/>
      <c r="O5" s="267"/>
      <c r="P5" s="239"/>
      <c r="Q5" s="239"/>
      <c r="R5" s="239"/>
      <c r="S5" s="239"/>
      <c r="T5" s="239"/>
      <c r="U5" s="239"/>
      <c r="V5" s="670">
        <f>O5*5+P5+Q5*3+R5*10+S5*3+T5*2+U5</f>
        <v>0</v>
      </c>
      <c r="W5" s="673"/>
      <c r="X5" s="267"/>
      <c r="Y5" s="239"/>
      <c r="Z5" s="239"/>
      <c r="AA5" s="239"/>
      <c r="AB5" s="239"/>
      <c r="AC5" s="239"/>
      <c r="AD5" s="670">
        <f>X5*5+Y5+Z5*3+AA5*3+AB5*2+AC5</f>
        <v>0</v>
      </c>
    </row>
    <row r="6" spans="1:30" s="339" customFormat="1" ht="13.5" thickBot="1">
      <c r="A6" s="340">
        <v>1940</v>
      </c>
      <c r="B6" s="341" t="s">
        <v>649</v>
      </c>
      <c r="C6" s="2096"/>
      <c r="D6" s="2097"/>
      <c r="E6" s="2097"/>
      <c r="F6" s="2097"/>
      <c r="G6" s="2097"/>
      <c r="H6" s="2097"/>
      <c r="I6" s="2098"/>
      <c r="J6" s="2098"/>
      <c r="K6" s="2098"/>
      <c r="L6" s="2098"/>
      <c r="M6" s="2099"/>
      <c r="N6" s="667"/>
      <c r="O6" s="2100"/>
      <c r="P6" s="2101"/>
      <c r="Q6" s="2101"/>
      <c r="R6" s="2101"/>
      <c r="S6" s="2101"/>
      <c r="T6" s="2101"/>
      <c r="U6" s="2101"/>
      <c r="V6" s="2102"/>
      <c r="W6" s="674"/>
      <c r="X6" s="2100"/>
      <c r="Y6" s="2101"/>
      <c r="Z6" s="2101"/>
      <c r="AA6" s="2101"/>
      <c r="AB6" s="2101"/>
      <c r="AC6" s="2101"/>
      <c r="AD6" s="2102"/>
    </row>
    <row r="7" spans="1:30" s="5" customFormat="1" ht="13.5" thickBot="1">
      <c r="A7" s="288"/>
      <c r="B7" s="288" t="s">
        <v>685</v>
      </c>
      <c r="C7" s="2103"/>
      <c r="D7" s="2104"/>
      <c r="E7" s="2104"/>
      <c r="F7" s="2104"/>
      <c r="G7" s="2104"/>
      <c r="H7" s="2104"/>
      <c r="I7" s="2104"/>
      <c r="J7" s="2104"/>
      <c r="K7" s="2104"/>
      <c r="L7" s="2104"/>
      <c r="M7" s="2105"/>
      <c r="N7" s="666">
        <v>10</v>
      </c>
      <c r="O7" s="269"/>
      <c r="P7" s="270"/>
      <c r="Q7" s="270"/>
      <c r="R7" s="270"/>
      <c r="S7" s="270"/>
      <c r="T7" s="270"/>
      <c r="U7" s="270"/>
      <c r="V7" s="670">
        <f>O7*5+P7+Q7*3+R7*10+S7*3+T7*2+U7</f>
        <v>0</v>
      </c>
      <c r="W7" s="673"/>
      <c r="X7" s="269"/>
      <c r="Y7" s="270"/>
      <c r="Z7" s="270"/>
      <c r="AA7" s="270"/>
      <c r="AB7" s="270"/>
      <c r="AC7" s="270"/>
      <c r="AD7" s="670">
        <f>X7*5+Y7+Z7*3+AA7*3+AB7*2+AC7</f>
        <v>0</v>
      </c>
    </row>
    <row r="8" spans="1:30" s="5" customFormat="1" ht="13.5" thickBot="1">
      <c r="A8" s="6" t="s">
        <v>206</v>
      </c>
      <c r="B8" s="6" t="s">
        <v>687</v>
      </c>
      <c r="C8" s="2106"/>
      <c r="D8" s="2107"/>
      <c r="E8" s="2107"/>
      <c r="F8" s="2107"/>
      <c r="G8" s="2107"/>
      <c r="H8" s="2107"/>
      <c r="I8" s="2107"/>
      <c r="J8" s="2107"/>
      <c r="K8" s="2107"/>
      <c r="L8" s="2107"/>
      <c r="M8" s="2108"/>
      <c r="N8" s="666"/>
      <c r="O8" s="271"/>
      <c r="P8" s="272"/>
      <c r="Q8" s="272"/>
      <c r="R8" s="272"/>
      <c r="S8" s="272"/>
      <c r="T8" s="272"/>
      <c r="U8" s="272"/>
      <c r="V8" s="670">
        <f>O8*5+P8+Q8*3+R8*10+S8*3+T8*2+U8</f>
        <v>0</v>
      </c>
      <c r="W8" s="673"/>
      <c r="X8" s="271"/>
      <c r="Y8" s="272"/>
      <c r="Z8" s="272"/>
      <c r="AA8" s="272"/>
      <c r="AB8" s="272"/>
      <c r="AC8" s="272"/>
      <c r="AD8" s="670">
        <f>X8*5+Y8+Z8*3+AA8*3+AB8*2+AC8</f>
        <v>0</v>
      </c>
    </row>
    <row r="9" spans="1:30" s="5" customFormat="1" ht="13.5" thickBot="1">
      <c r="A9" s="6" t="s">
        <v>206</v>
      </c>
      <c r="B9" s="6" t="s">
        <v>682</v>
      </c>
      <c r="C9" s="2106"/>
      <c r="D9" s="2107"/>
      <c r="E9" s="2107"/>
      <c r="F9" s="2107"/>
      <c r="G9" s="2107"/>
      <c r="H9" s="2107"/>
      <c r="I9" s="2107"/>
      <c r="J9" s="2109">
        <f aca="true" t="shared" si="0" ref="J9:L10">IF((S4+AA4)=0,"",S4+AA4)</f>
      </c>
      <c r="K9" s="2109">
        <f t="shared" si="0"/>
      </c>
      <c r="L9" s="2109">
        <f t="shared" si="0"/>
      </c>
      <c r="M9" s="2108"/>
      <c r="N9" s="666">
        <v>20</v>
      </c>
      <c r="O9" s="271"/>
      <c r="P9" s="272"/>
      <c r="Q9" s="272"/>
      <c r="R9" s="272"/>
      <c r="S9" s="272"/>
      <c r="T9" s="272"/>
      <c r="U9" s="272"/>
      <c r="V9" s="670">
        <f>O9*5+P9+Q9*3+R9*10+S9*3+T9*2+U9</f>
        <v>0</v>
      </c>
      <c r="W9" s="673">
        <v>10</v>
      </c>
      <c r="X9" s="271"/>
      <c r="Y9" s="272"/>
      <c r="Z9" s="272"/>
      <c r="AA9" s="272"/>
      <c r="AB9" s="272"/>
      <c r="AC9" s="272"/>
      <c r="AD9" s="670">
        <f>X9*5+Y9+Z9*3+AA9*3+AB9*2+AC9</f>
        <v>0</v>
      </c>
    </row>
    <row r="10" spans="1:30" s="5" customFormat="1" ht="13.5" thickBot="1">
      <c r="A10" s="6" t="s">
        <v>206</v>
      </c>
      <c r="B10" s="6" t="s">
        <v>684</v>
      </c>
      <c r="C10" s="2110"/>
      <c r="D10" s="2111"/>
      <c r="E10" s="2111"/>
      <c r="F10" s="2111"/>
      <c r="G10" s="2111"/>
      <c r="H10" s="2111"/>
      <c r="I10" s="2111"/>
      <c r="J10" s="2109">
        <f t="shared" si="0"/>
      </c>
      <c r="K10" s="2109">
        <f t="shared" si="0"/>
      </c>
      <c r="L10" s="2109">
        <f t="shared" si="0"/>
      </c>
      <c r="M10" s="2112"/>
      <c r="N10" s="666">
        <v>30</v>
      </c>
      <c r="O10" s="273"/>
      <c r="P10" s="274"/>
      <c r="Q10" s="274"/>
      <c r="R10" s="274"/>
      <c r="S10" s="274"/>
      <c r="T10" s="274"/>
      <c r="U10" s="274"/>
      <c r="V10" s="670">
        <f>O10*5+P10+Q10*3+R10*10+S10*3+T10*2+U10</f>
        <v>0</v>
      </c>
      <c r="W10" s="673"/>
      <c r="X10" s="273"/>
      <c r="Y10" s="274"/>
      <c r="Z10" s="274"/>
      <c r="AA10" s="274"/>
      <c r="AB10" s="274"/>
      <c r="AC10" s="274"/>
      <c r="AD10" s="670">
        <f>X10*5+Y10+Z10*3+AA10*3+AB10*2+AC10</f>
        <v>0</v>
      </c>
    </row>
    <row r="11" spans="1:30" s="339" customFormat="1" ht="13.5" thickBot="1">
      <c r="A11" s="340">
        <v>1941</v>
      </c>
      <c r="B11" s="341" t="s">
        <v>649</v>
      </c>
      <c r="C11" s="2096"/>
      <c r="D11" s="2097"/>
      <c r="E11" s="2097"/>
      <c r="F11" s="2097"/>
      <c r="G11" s="2097"/>
      <c r="H11" s="2097"/>
      <c r="I11" s="2098"/>
      <c r="J11" s="2098"/>
      <c r="K11" s="2098"/>
      <c r="L11" s="2098"/>
      <c r="M11" s="2099"/>
      <c r="N11" s="667"/>
      <c r="O11" s="2100"/>
      <c r="P11" s="2101"/>
      <c r="Q11" s="2101"/>
      <c r="R11" s="2101"/>
      <c r="S11" s="2101"/>
      <c r="T11" s="2101"/>
      <c r="U11" s="2101"/>
      <c r="V11" s="2102"/>
      <c r="W11" s="674"/>
      <c r="X11" s="2100"/>
      <c r="Y11" s="2101"/>
      <c r="Z11" s="2101"/>
      <c r="AA11" s="2101"/>
      <c r="AB11" s="2101"/>
      <c r="AC11" s="2101"/>
      <c r="AD11" s="2102"/>
    </row>
    <row r="12" spans="1:30" s="201" customFormat="1" ht="13.5" thickBot="1">
      <c r="A12" s="200"/>
      <c r="B12" s="200" t="s">
        <v>685</v>
      </c>
      <c r="C12" s="2090"/>
      <c r="D12" s="2113">
        <f aca="true" t="shared" si="1" ref="D12:E15">IF((P7+Y7)=0,"",P7+Y7)</f>
      </c>
      <c r="E12" s="2113">
        <f t="shared" si="1"/>
      </c>
      <c r="F12" s="2091"/>
      <c r="G12" s="2091"/>
      <c r="H12" s="2091"/>
      <c r="I12" s="2114">
        <f>IF(R4="","",R4)</f>
      </c>
      <c r="J12" s="2109">
        <f aca="true" t="shared" si="2" ref="J12:L15">IF((S7+AA7)=0,"",S7+AA7)</f>
      </c>
      <c r="K12" s="2109">
        <f t="shared" si="2"/>
      </c>
      <c r="L12" s="2109">
        <f t="shared" si="2"/>
      </c>
      <c r="M12" s="2092"/>
      <c r="N12" s="666"/>
      <c r="O12" s="266"/>
      <c r="P12" s="236"/>
      <c r="Q12" s="236"/>
      <c r="R12" s="236"/>
      <c r="S12" s="236"/>
      <c r="T12" s="236"/>
      <c r="U12" s="236"/>
      <c r="V12" s="670">
        <f>O12*5+P12+Q12*3+R12*10+S12*3+T12*2+U12</f>
        <v>0</v>
      </c>
      <c r="W12" s="673"/>
      <c r="X12" s="266"/>
      <c r="Y12" s="236"/>
      <c r="Z12" s="236"/>
      <c r="AA12" s="236"/>
      <c r="AB12" s="236"/>
      <c r="AC12" s="236"/>
      <c r="AD12" s="670">
        <f>X12*5+Y12+Z12*3+AA12*3+AB12*2+AC12</f>
        <v>0</v>
      </c>
    </row>
    <row r="13" spans="1:30" s="5" customFormat="1" ht="13.5" thickBot="1">
      <c r="A13" s="6" t="s">
        <v>206</v>
      </c>
      <c r="B13" s="6" t="s">
        <v>687</v>
      </c>
      <c r="C13" s="2106"/>
      <c r="D13" s="2073">
        <f t="shared" si="1"/>
      </c>
      <c r="E13" s="2073">
        <f t="shared" si="1"/>
      </c>
      <c r="F13" s="2107"/>
      <c r="G13" s="2107"/>
      <c r="H13" s="2107"/>
      <c r="I13" s="2109">
        <f>IF(R5="","",R5)</f>
      </c>
      <c r="J13" s="2109">
        <f t="shared" si="2"/>
      </c>
      <c r="K13" s="2109">
        <f t="shared" si="2"/>
      </c>
      <c r="L13" s="2109">
        <f t="shared" si="2"/>
      </c>
      <c r="M13" s="2108"/>
      <c r="N13" s="666">
        <v>35</v>
      </c>
      <c r="O13" s="271"/>
      <c r="P13" s="272"/>
      <c r="Q13" s="272"/>
      <c r="R13" s="272"/>
      <c r="S13" s="272"/>
      <c r="T13" s="272"/>
      <c r="U13" s="272"/>
      <c r="V13" s="670">
        <f>O13*5+P13+Q13*3+R13*10+S13*3+T13*2+U13</f>
        <v>0</v>
      </c>
      <c r="W13" s="673">
        <v>20</v>
      </c>
      <c r="X13" s="271"/>
      <c r="Y13" s="272"/>
      <c r="Z13" s="272"/>
      <c r="AA13" s="272"/>
      <c r="AB13" s="272"/>
      <c r="AC13" s="272"/>
      <c r="AD13" s="670">
        <f>X13*5+Y13+Z13*3+AA13*3+AB13*2+AC13</f>
        <v>0</v>
      </c>
    </row>
    <row r="14" spans="1:30" s="5" customFormat="1" ht="13.5" thickBot="1">
      <c r="A14" s="6" t="s">
        <v>206</v>
      </c>
      <c r="B14" s="6" t="s">
        <v>682</v>
      </c>
      <c r="C14" s="2106"/>
      <c r="D14" s="2073">
        <f t="shared" si="1"/>
      </c>
      <c r="E14" s="2073">
        <f t="shared" si="1"/>
      </c>
      <c r="F14" s="2107"/>
      <c r="G14" s="2107"/>
      <c r="H14" s="2107"/>
      <c r="I14" s="2071">
        <f>IF(R7="","",R7)</f>
      </c>
      <c r="J14" s="2109">
        <f t="shared" si="2"/>
      </c>
      <c r="K14" s="2109">
        <f t="shared" si="2"/>
      </c>
      <c r="L14" s="2109">
        <f t="shared" si="2"/>
      </c>
      <c r="M14" s="2108"/>
      <c r="N14" s="666">
        <v>40</v>
      </c>
      <c r="O14" s="271"/>
      <c r="P14" s="272"/>
      <c r="Q14" s="272"/>
      <c r="R14" s="272"/>
      <c r="S14" s="272"/>
      <c r="T14" s="272"/>
      <c r="U14" s="272"/>
      <c r="V14" s="670">
        <f>O14*5+P14+Q14*3+R14*10+S14*3+T14*2+U14</f>
        <v>0</v>
      </c>
      <c r="W14" s="673"/>
      <c r="X14" s="271"/>
      <c r="Y14" s="272"/>
      <c r="Z14" s="272"/>
      <c r="AA14" s="272"/>
      <c r="AB14" s="272"/>
      <c r="AC14" s="272"/>
      <c r="AD14" s="670">
        <f>X14*5+Y14+Z14*3+AA14*3+AB14*2+AC14</f>
        <v>0</v>
      </c>
    </row>
    <row r="15" spans="1:30" s="203" customFormat="1" ht="13.5" thickBot="1">
      <c r="A15" s="202" t="s">
        <v>206</v>
      </c>
      <c r="B15" s="202" t="s">
        <v>684</v>
      </c>
      <c r="C15" s="2093"/>
      <c r="D15" s="2115">
        <f t="shared" si="1"/>
      </c>
      <c r="E15" s="2115">
        <f t="shared" si="1"/>
      </c>
      <c r="F15" s="2094"/>
      <c r="G15" s="2094"/>
      <c r="H15" s="2094"/>
      <c r="I15" s="2116">
        <f>IF(R8="","",R8)</f>
      </c>
      <c r="J15" s="2109">
        <f t="shared" si="2"/>
      </c>
      <c r="K15" s="2109">
        <f t="shared" si="2"/>
      </c>
      <c r="L15" s="2109">
        <f t="shared" si="2"/>
      </c>
      <c r="M15" s="2095"/>
      <c r="N15" s="666">
        <v>45</v>
      </c>
      <c r="O15" s="267"/>
      <c r="P15" s="239"/>
      <c r="Q15" s="239"/>
      <c r="R15" s="239"/>
      <c r="S15" s="274"/>
      <c r="T15" s="239"/>
      <c r="U15" s="239"/>
      <c r="V15" s="670">
        <f>O15*5+P15+Q15*3+R15*10+S15*3+T15*2+U15</f>
        <v>0</v>
      </c>
      <c r="W15" s="673">
        <v>30</v>
      </c>
      <c r="X15" s="267"/>
      <c r="Y15" s="239"/>
      <c r="Z15" s="239"/>
      <c r="AA15" s="274"/>
      <c r="AB15" s="239"/>
      <c r="AC15" s="239"/>
      <c r="AD15" s="670">
        <f>X15*5+Y15+Z15*3+AA15*3+AB15*2+AC15</f>
        <v>0</v>
      </c>
    </row>
    <row r="16" spans="1:30" s="339" customFormat="1" ht="13.5" thickBot="1">
      <c r="A16" s="340">
        <v>1942</v>
      </c>
      <c r="B16" s="341" t="s">
        <v>649</v>
      </c>
      <c r="C16" s="2096"/>
      <c r="D16" s="2097"/>
      <c r="E16" s="2097"/>
      <c r="F16" s="2097"/>
      <c r="G16" s="2097"/>
      <c r="H16" s="2097"/>
      <c r="I16" s="2098"/>
      <c r="J16" s="2098"/>
      <c r="K16" s="2098"/>
      <c r="L16" s="2098"/>
      <c r="M16" s="2099"/>
      <c r="N16" s="667"/>
      <c r="O16" s="2100"/>
      <c r="P16" s="2101"/>
      <c r="Q16" s="2101"/>
      <c r="R16" s="2101"/>
      <c r="S16" s="2101"/>
      <c r="T16" s="2101"/>
      <c r="U16" s="2101"/>
      <c r="V16" s="2102"/>
      <c r="W16" s="674"/>
      <c r="X16" s="2100"/>
      <c r="Y16" s="2101"/>
      <c r="Z16" s="2101"/>
      <c r="AA16" s="2101"/>
      <c r="AB16" s="2101"/>
      <c r="AC16" s="2101"/>
      <c r="AD16" s="2102"/>
    </row>
    <row r="17" spans="1:30" s="5" customFormat="1" ht="13.5" thickBot="1">
      <c r="A17" s="6"/>
      <c r="B17" s="6" t="s">
        <v>685</v>
      </c>
      <c r="C17" s="2117"/>
      <c r="D17" s="2113">
        <f aca="true" t="shared" si="3" ref="D17:E20">IF((P12+Y12)=0,"",P12+Y12)</f>
      </c>
      <c r="E17" s="2113">
        <f t="shared" si="3"/>
      </c>
      <c r="F17" s="2118"/>
      <c r="G17" s="2118"/>
      <c r="H17" s="2118"/>
      <c r="I17" s="2114">
        <f>IF(R9="","",R9)</f>
      </c>
      <c r="J17" s="2109">
        <f aca="true" t="shared" si="4" ref="J17:L20">IF((S12+AA12)=0,"",S12+AA12)</f>
      </c>
      <c r="K17" s="2109">
        <f t="shared" si="4"/>
      </c>
      <c r="L17" s="2109">
        <f t="shared" si="4"/>
      </c>
      <c r="M17" s="2119"/>
      <c r="N17" s="666">
        <v>50</v>
      </c>
      <c r="O17" s="269"/>
      <c r="P17" s="270"/>
      <c r="Q17" s="270"/>
      <c r="R17" s="270"/>
      <c r="S17" s="270"/>
      <c r="T17" s="270"/>
      <c r="U17" s="270"/>
      <c r="V17" s="670">
        <f>O17*5+P17+Q17*3+R17*10+S17*3+T17*2+U17</f>
        <v>0</v>
      </c>
      <c r="W17" s="673">
        <v>35</v>
      </c>
      <c r="X17" s="269"/>
      <c r="Y17" s="270"/>
      <c r="Z17" s="270"/>
      <c r="AA17" s="270"/>
      <c r="AB17" s="270"/>
      <c r="AC17" s="270"/>
      <c r="AD17" s="670">
        <f>X17*5+Y17+Z17*3+AA17*3+AB17*2+AC17</f>
        <v>0</v>
      </c>
    </row>
    <row r="18" spans="1:30" s="5" customFormat="1" ht="13.5" thickBot="1">
      <c r="A18" s="6" t="s">
        <v>206</v>
      </c>
      <c r="B18" s="6" t="s">
        <v>687</v>
      </c>
      <c r="C18" s="2106"/>
      <c r="D18" s="2073">
        <f t="shared" si="3"/>
      </c>
      <c r="E18" s="2073">
        <f t="shared" si="3"/>
      </c>
      <c r="F18" s="2107"/>
      <c r="G18" s="2107"/>
      <c r="H18" s="2107"/>
      <c r="I18" s="2109">
        <f>IF(R10="","",R10)</f>
      </c>
      <c r="J18" s="2109">
        <f t="shared" si="4"/>
      </c>
      <c r="K18" s="2109">
        <f t="shared" si="4"/>
      </c>
      <c r="L18" s="2109">
        <f t="shared" si="4"/>
      </c>
      <c r="M18" s="2108"/>
      <c r="N18" s="666">
        <v>1</v>
      </c>
      <c r="O18" s="271"/>
      <c r="P18" s="272"/>
      <c r="Q18" s="272"/>
      <c r="R18" s="272"/>
      <c r="S18" s="272"/>
      <c r="T18" s="272"/>
      <c r="U18" s="272"/>
      <c r="V18" s="670">
        <f>O18*5+P18+Q18*3+R18*10+S18*3+T18*2+U18</f>
        <v>0</v>
      </c>
      <c r="W18" s="673">
        <v>40</v>
      </c>
      <c r="X18" s="271"/>
      <c r="Y18" s="272"/>
      <c r="Z18" s="272"/>
      <c r="AA18" s="272"/>
      <c r="AB18" s="272"/>
      <c r="AC18" s="272"/>
      <c r="AD18" s="670">
        <f>X18*5+Y18+Z18*3+AA18*3+AB18*2+AC18</f>
        <v>0</v>
      </c>
    </row>
    <row r="19" spans="1:30" s="5" customFormat="1" ht="13.5" thickBot="1">
      <c r="A19" s="6" t="s">
        <v>206</v>
      </c>
      <c r="B19" s="6" t="s">
        <v>682</v>
      </c>
      <c r="C19" s="2106"/>
      <c r="D19" s="2073">
        <f t="shared" si="3"/>
      </c>
      <c r="E19" s="2073">
        <f t="shared" si="3"/>
      </c>
      <c r="F19" s="2107"/>
      <c r="G19" s="2107"/>
      <c r="H19" s="2107"/>
      <c r="I19" s="2071">
        <f>IF(R12="","",R12)</f>
      </c>
      <c r="J19" s="2109">
        <f t="shared" si="4"/>
      </c>
      <c r="K19" s="2109">
        <f t="shared" si="4"/>
      </c>
      <c r="L19" s="2109">
        <f t="shared" si="4"/>
      </c>
      <c r="M19" s="2108"/>
      <c r="N19" s="666">
        <v>2</v>
      </c>
      <c r="O19" s="271"/>
      <c r="P19" s="272"/>
      <c r="Q19" s="272"/>
      <c r="R19" s="272"/>
      <c r="S19" s="272"/>
      <c r="T19" s="272"/>
      <c r="U19" s="272"/>
      <c r="V19" s="670">
        <f>O19*5+P19+Q19*3+R19*10+S19*3+T19*2+U19</f>
        <v>0</v>
      </c>
      <c r="W19" s="673">
        <v>45</v>
      </c>
      <c r="X19" s="271"/>
      <c r="Y19" s="272"/>
      <c r="Z19" s="272"/>
      <c r="AA19" s="272"/>
      <c r="AB19" s="272"/>
      <c r="AC19" s="272"/>
      <c r="AD19" s="670">
        <f>X19*5+Y19+Z19*3+AA19*3+AB19*2+AC19</f>
        <v>0</v>
      </c>
    </row>
    <row r="20" spans="1:30" s="5" customFormat="1" ht="13.5" thickBot="1">
      <c r="A20" s="6" t="s">
        <v>206</v>
      </c>
      <c r="B20" s="6" t="s">
        <v>684</v>
      </c>
      <c r="C20" s="2110"/>
      <c r="D20" s="2115">
        <f t="shared" si="3"/>
      </c>
      <c r="E20" s="2115">
        <f t="shared" si="3"/>
      </c>
      <c r="F20" s="2111"/>
      <c r="G20" s="2111"/>
      <c r="H20" s="2111"/>
      <c r="I20" s="2116">
        <f>IF(R13="","",R13)</f>
      </c>
      <c r="J20" s="2109">
        <f t="shared" si="4"/>
      </c>
      <c r="K20" s="2109">
        <f t="shared" si="4"/>
      </c>
      <c r="L20" s="2109">
        <f t="shared" si="4"/>
      </c>
      <c r="M20" s="2112"/>
      <c r="N20" s="666">
        <v>3</v>
      </c>
      <c r="O20" s="273"/>
      <c r="P20" s="274"/>
      <c r="Q20" s="274"/>
      <c r="R20" s="274"/>
      <c r="S20" s="274"/>
      <c r="T20" s="274"/>
      <c r="U20" s="274"/>
      <c r="V20" s="670">
        <f>O20*5+P20+Q20*3+R20*10+S20*3+T20*2+U20</f>
        <v>0</v>
      </c>
      <c r="W20" s="673">
        <v>50</v>
      </c>
      <c r="X20" s="273"/>
      <c r="Y20" s="274"/>
      <c r="Z20" s="274"/>
      <c r="AA20" s="274"/>
      <c r="AB20" s="274"/>
      <c r="AC20" s="274"/>
      <c r="AD20" s="670">
        <f>X20*5+Y20+Z20*3+AA20*3+AB20*2+AC20</f>
        <v>0</v>
      </c>
    </row>
    <row r="21" spans="1:30" s="339" customFormat="1" ht="13.5" thickBot="1">
      <c r="A21" s="340">
        <v>1943</v>
      </c>
      <c r="B21" s="341" t="s">
        <v>649</v>
      </c>
      <c r="C21" s="2096"/>
      <c r="D21" s="2097"/>
      <c r="E21" s="2097"/>
      <c r="F21" s="2097"/>
      <c r="G21" s="2097"/>
      <c r="H21" s="2097"/>
      <c r="I21" s="2098"/>
      <c r="J21" s="2098"/>
      <c r="K21" s="2098"/>
      <c r="L21" s="2098"/>
      <c r="M21" s="2099"/>
      <c r="N21" s="667"/>
      <c r="O21" s="2100"/>
      <c r="P21" s="2101"/>
      <c r="Q21" s="2101"/>
      <c r="R21" s="2101"/>
      <c r="S21" s="2101"/>
      <c r="T21" s="2101"/>
      <c r="U21" s="2101"/>
      <c r="V21" s="2102"/>
      <c r="W21" s="674"/>
      <c r="X21" s="2100"/>
      <c r="Y21" s="2101"/>
      <c r="Z21" s="2101"/>
      <c r="AA21" s="2101"/>
      <c r="AB21" s="2101"/>
      <c r="AC21" s="2101"/>
      <c r="AD21" s="2102"/>
    </row>
    <row r="22" spans="1:30" s="201" customFormat="1" ht="13.5" thickBot="1">
      <c r="A22" s="200"/>
      <c r="B22" s="200" t="s">
        <v>685</v>
      </c>
      <c r="C22" s="2090"/>
      <c r="D22" s="2113">
        <f aca="true" t="shared" si="5" ref="D22:E25">IF((P17+Y17)=0,"",P17+Y17)</f>
      </c>
      <c r="E22" s="2113">
        <f t="shared" si="5"/>
      </c>
      <c r="F22" s="2091"/>
      <c r="G22" s="2091"/>
      <c r="H22" s="2091"/>
      <c r="I22" s="2114">
        <f>IF(R14="","",R14)</f>
      </c>
      <c r="J22" s="2109">
        <f aca="true" t="shared" si="6" ref="J22:L25">IF((S17+AA17)=0,"",S17+AA17)</f>
      </c>
      <c r="K22" s="2109">
        <f t="shared" si="6"/>
      </c>
      <c r="L22" s="2109">
        <f t="shared" si="6"/>
      </c>
      <c r="M22" s="2092"/>
      <c r="N22" s="668">
        <v>4</v>
      </c>
      <c r="O22" s="266"/>
      <c r="P22" s="236"/>
      <c r="Q22" s="236"/>
      <c r="R22" s="236"/>
      <c r="S22" s="236"/>
      <c r="T22" s="236"/>
      <c r="U22" s="236"/>
      <c r="V22" s="670">
        <f>O22*5+P22+Q22*3+R22*10+S22*3+T22*2+U22</f>
        <v>0</v>
      </c>
      <c r="W22" s="675">
        <v>1</v>
      </c>
      <c r="X22" s="266"/>
      <c r="Y22" s="236"/>
      <c r="Z22" s="236"/>
      <c r="AA22" s="236"/>
      <c r="AB22" s="236"/>
      <c r="AC22" s="236"/>
      <c r="AD22" s="670">
        <f>X22*5+Y22+Z22*3+AA22*3+AB22*2+AC22</f>
        <v>0</v>
      </c>
    </row>
    <row r="23" spans="1:30" s="5" customFormat="1" ht="13.5" thickBot="1">
      <c r="A23" s="6" t="s">
        <v>206</v>
      </c>
      <c r="B23" s="6" t="s">
        <v>687</v>
      </c>
      <c r="C23" s="2106"/>
      <c r="D23" s="2073">
        <f t="shared" si="5"/>
      </c>
      <c r="E23" s="2073">
        <f t="shared" si="5"/>
      </c>
      <c r="F23" s="2107"/>
      <c r="G23" s="2107"/>
      <c r="H23" s="2107"/>
      <c r="I23" s="2109">
        <f>IF(R15="","",R15)</f>
      </c>
      <c r="J23" s="2109">
        <f t="shared" si="6"/>
      </c>
      <c r="K23" s="2109">
        <f t="shared" si="6"/>
      </c>
      <c r="L23" s="2109">
        <f t="shared" si="6"/>
      </c>
      <c r="M23" s="2108"/>
      <c r="N23" s="668" t="s">
        <v>1343</v>
      </c>
      <c r="O23" s="271"/>
      <c r="P23" s="272"/>
      <c r="Q23" s="272"/>
      <c r="R23" s="272"/>
      <c r="S23" s="272"/>
      <c r="T23" s="272"/>
      <c r="U23" s="272"/>
      <c r="V23" s="670">
        <f>O23*5+P23+Q23*3+R23*10+S23*3+T23*2+U23</f>
        <v>0</v>
      </c>
      <c r="W23" s="675">
        <v>2</v>
      </c>
      <c r="X23" s="271"/>
      <c r="Y23" s="272"/>
      <c r="Z23" s="272"/>
      <c r="AA23" s="272"/>
      <c r="AB23" s="272"/>
      <c r="AC23" s="272"/>
      <c r="AD23" s="670">
        <f>X23*5+Y23+Z23*3+AA23*3+AB23*2+AC23</f>
        <v>0</v>
      </c>
    </row>
    <row r="24" spans="1:30" s="5" customFormat="1" ht="13.5" thickBot="1">
      <c r="A24" s="6" t="s">
        <v>206</v>
      </c>
      <c r="B24" s="6" t="s">
        <v>682</v>
      </c>
      <c r="C24" s="2106"/>
      <c r="D24" s="2073">
        <f t="shared" si="5"/>
      </c>
      <c r="E24" s="2073">
        <f t="shared" si="5"/>
      </c>
      <c r="F24" s="2107"/>
      <c r="G24" s="2107"/>
      <c r="H24" s="2107"/>
      <c r="I24" s="2071">
        <f>IF(R17="","",R17)</f>
      </c>
      <c r="J24" s="2109">
        <f t="shared" si="6"/>
      </c>
      <c r="K24" s="2109">
        <f t="shared" si="6"/>
      </c>
      <c r="L24" s="2109">
        <f t="shared" si="6"/>
      </c>
      <c r="M24" s="2108"/>
      <c r="N24" s="666"/>
      <c r="O24" s="271"/>
      <c r="P24" s="272"/>
      <c r="Q24" s="272"/>
      <c r="R24" s="272"/>
      <c r="S24" s="272"/>
      <c r="T24" s="272"/>
      <c r="U24" s="272"/>
      <c r="V24" s="670">
        <f>O24*5+P24+Q24*3+R24*10+S24*3+T24*2+U24</f>
        <v>0</v>
      </c>
      <c r="W24" s="673">
        <v>3</v>
      </c>
      <c r="X24" s="271"/>
      <c r="Y24" s="272"/>
      <c r="Z24" s="272"/>
      <c r="AA24" s="272"/>
      <c r="AB24" s="272"/>
      <c r="AC24" s="272"/>
      <c r="AD24" s="670">
        <f>X24*5+Y24+Z24*3+AA24*3+AB24*2+AC24</f>
        <v>0</v>
      </c>
    </row>
    <row r="25" spans="1:30" s="203" customFormat="1" ht="13.5" thickBot="1">
      <c r="A25" s="202" t="s">
        <v>206</v>
      </c>
      <c r="B25" s="202" t="s">
        <v>684</v>
      </c>
      <c r="C25" s="2093"/>
      <c r="D25" s="2115">
        <f t="shared" si="5"/>
      </c>
      <c r="E25" s="2115">
        <f t="shared" si="5"/>
      </c>
      <c r="F25" s="2094"/>
      <c r="G25" s="2094"/>
      <c r="H25" s="2094"/>
      <c r="I25" s="2116">
        <f>IF(R18="","",R18)</f>
      </c>
      <c r="J25" s="2109">
        <f t="shared" si="6"/>
      </c>
      <c r="K25" s="2109">
        <f t="shared" si="6"/>
      </c>
      <c r="L25" s="2109">
        <f t="shared" si="6"/>
      </c>
      <c r="M25" s="2095"/>
      <c r="N25" s="668"/>
      <c r="O25" s="267"/>
      <c r="P25" s="239"/>
      <c r="Q25" s="239"/>
      <c r="R25" s="239"/>
      <c r="S25" s="239"/>
      <c r="T25" s="239"/>
      <c r="U25" s="239"/>
      <c r="V25" s="670">
        <f>O25*5+P25+Q25*3+R25*10+S25*3+T25*2+U25</f>
        <v>0</v>
      </c>
      <c r="W25" s="675">
        <v>4</v>
      </c>
      <c r="X25" s="267"/>
      <c r="Y25" s="239"/>
      <c r="Z25" s="239"/>
      <c r="AA25" s="239"/>
      <c r="AB25" s="239"/>
      <c r="AC25" s="239"/>
      <c r="AD25" s="670">
        <f>X25*5+Y25+Z25*3+AA25*3+AB25*2+AC25</f>
        <v>0</v>
      </c>
    </row>
    <row r="26" spans="1:30" s="339" customFormat="1" ht="13.5" thickBot="1">
      <c r="A26" s="340">
        <v>1944</v>
      </c>
      <c r="B26" s="341" t="s">
        <v>649</v>
      </c>
      <c r="C26" s="2096"/>
      <c r="D26" s="2097"/>
      <c r="E26" s="2097"/>
      <c r="F26" s="2097"/>
      <c r="G26" s="2097"/>
      <c r="H26" s="2097"/>
      <c r="I26" s="2098"/>
      <c r="J26" s="2098"/>
      <c r="K26" s="2098"/>
      <c r="L26" s="2098"/>
      <c r="M26" s="2099"/>
      <c r="N26" s="667"/>
      <c r="O26" s="2100"/>
      <c r="P26" s="2101"/>
      <c r="Q26" s="2101"/>
      <c r="R26" s="2101"/>
      <c r="S26" s="2101"/>
      <c r="T26" s="2101"/>
      <c r="U26" s="2101"/>
      <c r="V26" s="2102"/>
      <c r="W26" s="674"/>
      <c r="X26" s="2100"/>
      <c r="Y26" s="2101"/>
      <c r="Z26" s="2101"/>
      <c r="AA26" s="2101"/>
      <c r="AB26" s="2101"/>
      <c r="AC26" s="2101"/>
      <c r="AD26" s="2102"/>
    </row>
    <row r="27" spans="1:30" s="5" customFormat="1" ht="13.5" thickBot="1">
      <c r="A27" s="6"/>
      <c r="B27" s="6" t="s">
        <v>685</v>
      </c>
      <c r="C27" s="2117"/>
      <c r="D27" s="2113">
        <f aca="true" t="shared" si="7" ref="D27:E30">IF((P22+Y22)=0,"",P22+Y22)</f>
      </c>
      <c r="E27" s="2113">
        <f t="shared" si="7"/>
      </c>
      <c r="F27" s="2118"/>
      <c r="G27" s="2118"/>
      <c r="H27" s="2118"/>
      <c r="I27" s="2114">
        <f>IF(R19="","",R19)</f>
      </c>
      <c r="J27" s="2109">
        <f aca="true" t="shared" si="8" ref="J27:L30">IF((S22+AA22)=0,"",S22+AA22)</f>
      </c>
      <c r="K27" s="2109">
        <f t="shared" si="8"/>
      </c>
      <c r="L27" s="2109">
        <f t="shared" si="8"/>
      </c>
      <c r="M27" s="2119"/>
      <c r="N27" s="668"/>
      <c r="O27" s="269"/>
      <c r="P27" s="270"/>
      <c r="Q27" s="270"/>
      <c r="R27" s="270"/>
      <c r="S27" s="270"/>
      <c r="T27" s="270"/>
      <c r="U27" s="270"/>
      <c r="V27" s="670">
        <f>O27*5+P27+Q27*3+R27*10+S27*3+T27*2+U27</f>
        <v>0</v>
      </c>
      <c r="W27" s="675" t="s">
        <v>1343</v>
      </c>
      <c r="X27" s="269"/>
      <c r="Y27" s="270"/>
      <c r="Z27" s="270"/>
      <c r="AA27" s="270"/>
      <c r="AB27" s="270"/>
      <c r="AC27" s="270"/>
      <c r="AD27" s="670">
        <f>X27*5+Y27+Z27*3+AA27*3+AB27*2+AC27</f>
        <v>0</v>
      </c>
    </row>
    <row r="28" spans="1:30" s="5" customFormat="1" ht="13.5" thickBot="1">
      <c r="A28" s="6" t="s">
        <v>206</v>
      </c>
      <c r="B28" s="6" t="s">
        <v>687</v>
      </c>
      <c r="C28" s="2106"/>
      <c r="D28" s="2073">
        <f t="shared" si="7"/>
      </c>
      <c r="E28" s="2073">
        <f t="shared" si="7"/>
      </c>
      <c r="F28" s="2107"/>
      <c r="G28" s="2107"/>
      <c r="H28" s="2107"/>
      <c r="I28" s="2109">
        <f>IF(R20="","",R20)</f>
      </c>
      <c r="J28" s="2109">
        <f t="shared" si="8"/>
      </c>
      <c r="K28" s="2109">
        <f t="shared" si="8"/>
      </c>
      <c r="L28" s="2109">
        <f t="shared" si="8"/>
      </c>
      <c r="M28" s="2108"/>
      <c r="N28" s="666"/>
      <c r="O28" s="271"/>
      <c r="P28" s="272"/>
      <c r="Q28" s="272"/>
      <c r="R28" s="272"/>
      <c r="S28" s="272"/>
      <c r="T28" s="272"/>
      <c r="U28" s="272"/>
      <c r="V28" s="670">
        <f>O28*5+P28+Q28*3+R28*10+S28*3+T28*2+U28</f>
        <v>0</v>
      </c>
      <c r="W28" s="673"/>
      <c r="X28" s="271"/>
      <c r="Y28" s="272"/>
      <c r="Z28" s="272"/>
      <c r="AA28" s="272"/>
      <c r="AB28" s="272"/>
      <c r="AC28" s="272"/>
      <c r="AD28" s="670">
        <f>X28*5+Y28+Z28*3+AA28*3+AB28*2+AC28</f>
        <v>0</v>
      </c>
    </row>
    <row r="29" spans="1:30" s="5" customFormat="1" ht="13.5" thickBot="1">
      <c r="A29" s="6" t="s">
        <v>206</v>
      </c>
      <c r="B29" s="6" t="s">
        <v>682</v>
      </c>
      <c r="C29" s="2106"/>
      <c r="D29" s="2073">
        <f t="shared" si="7"/>
      </c>
      <c r="E29" s="2073">
        <f t="shared" si="7"/>
      </c>
      <c r="F29" s="2107"/>
      <c r="G29" s="2107"/>
      <c r="H29" s="2107"/>
      <c r="I29" s="2071">
        <f>IF(R22="","",R22)</f>
      </c>
      <c r="J29" s="2109">
        <f t="shared" si="8"/>
      </c>
      <c r="K29" s="2109">
        <f t="shared" si="8"/>
      </c>
      <c r="L29" s="2109">
        <f t="shared" si="8"/>
      </c>
      <c r="M29" s="2108"/>
      <c r="N29" s="666"/>
      <c r="O29" s="271"/>
      <c r="P29" s="272"/>
      <c r="Q29" s="272"/>
      <c r="R29" s="272"/>
      <c r="S29" s="272"/>
      <c r="T29" s="272"/>
      <c r="U29" s="272"/>
      <c r="V29" s="670">
        <f>O29*5+P29+Q29*3+R29*10+S29*3+T29*2+U29</f>
        <v>0</v>
      </c>
      <c r="W29" s="673"/>
      <c r="X29" s="271"/>
      <c r="Y29" s="272"/>
      <c r="Z29" s="272"/>
      <c r="AA29" s="272"/>
      <c r="AB29" s="272"/>
      <c r="AC29" s="272"/>
      <c r="AD29" s="670">
        <f>X29*5+Y29+Z29*3+AA29*3+AB29*2+AC29</f>
        <v>0</v>
      </c>
    </row>
    <row r="30" spans="1:30" s="5" customFormat="1" ht="13.5" thickBot="1">
      <c r="A30" s="6" t="s">
        <v>206</v>
      </c>
      <c r="B30" s="6" t="s">
        <v>684</v>
      </c>
      <c r="C30" s="2110"/>
      <c r="D30" s="2115">
        <f t="shared" si="7"/>
      </c>
      <c r="E30" s="2115">
        <f t="shared" si="7"/>
      </c>
      <c r="F30" s="2111"/>
      <c r="G30" s="2111"/>
      <c r="H30" s="2111"/>
      <c r="I30" s="2116">
        <f>IF(R23="","",R23)</f>
      </c>
      <c r="J30" s="2109">
        <f t="shared" si="8"/>
      </c>
      <c r="K30" s="2109">
        <f t="shared" si="8"/>
      </c>
      <c r="L30" s="2109">
        <f t="shared" si="8"/>
      </c>
      <c r="M30" s="2112"/>
      <c r="N30" s="666"/>
      <c r="O30" s="273"/>
      <c r="P30" s="274"/>
      <c r="Q30" s="274"/>
      <c r="R30" s="274"/>
      <c r="S30" s="274"/>
      <c r="T30" s="274"/>
      <c r="U30" s="274"/>
      <c r="V30" s="670">
        <f>O30*5+P30+Q30*3+R30*10+S30*3+T30*2+U30</f>
        <v>0</v>
      </c>
      <c r="W30" s="673"/>
      <c r="X30" s="273"/>
      <c r="Y30" s="274"/>
      <c r="Z30" s="274"/>
      <c r="AA30" s="274"/>
      <c r="AB30" s="274"/>
      <c r="AC30" s="274"/>
      <c r="AD30" s="670">
        <f>X30*5+Y30+Z30*3+AA30*3+AB30*2+AC30</f>
        <v>0</v>
      </c>
    </row>
    <row r="31" spans="1:30" s="339" customFormat="1" ht="13.5" thickBot="1">
      <c r="A31" s="340">
        <v>1945</v>
      </c>
      <c r="B31" s="341" t="s">
        <v>649</v>
      </c>
      <c r="C31" s="2096"/>
      <c r="D31" s="2097"/>
      <c r="E31" s="2097"/>
      <c r="F31" s="2097"/>
      <c r="G31" s="2097"/>
      <c r="H31" s="2097"/>
      <c r="I31" s="2098"/>
      <c r="J31" s="2098"/>
      <c r="K31" s="2098"/>
      <c r="L31" s="2098"/>
      <c r="M31" s="2099"/>
      <c r="N31" s="667"/>
      <c r="O31" s="2100"/>
      <c r="P31" s="2101"/>
      <c r="Q31" s="2101"/>
      <c r="R31" s="2101"/>
      <c r="S31" s="2101"/>
      <c r="T31" s="2101"/>
      <c r="U31" s="2101"/>
      <c r="V31" s="2102"/>
      <c r="W31" s="674"/>
      <c r="X31" s="2100"/>
      <c r="Y31" s="2101"/>
      <c r="Z31" s="2101"/>
      <c r="AA31" s="2101"/>
      <c r="AB31" s="2101"/>
      <c r="AC31" s="2101"/>
      <c r="AD31" s="2102"/>
    </row>
    <row r="32" spans="1:30" s="201" customFormat="1" ht="13.5" thickBot="1">
      <c r="A32" s="200"/>
      <c r="B32" s="200" t="s">
        <v>685</v>
      </c>
      <c r="C32" s="2090"/>
      <c r="D32" s="2113">
        <f aca="true" t="shared" si="9" ref="D32:E35">IF((P27+Y27)=0,"",P27+Y27)</f>
      </c>
      <c r="E32" s="2113">
        <f t="shared" si="9"/>
      </c>
      <c r="F32" s="2091"/>
      <c r="G32" s="2091"/>
      <c r="H32" s="2091"/>
      <c r="I32" s="2114">
        <f>IF(R24="","",R24)</f>
      </c>
      <c r="J32" s="2109">
        <f>IF((S27+AA27)=0,"",S27+AA27)</f>
      </c>
      <c r="K32" s="2109">
        <f aca="true" t="shared" si="10" ref="K32:L35">IF((T27+AB27)=0,"",T27+AB27)</f>
      </c>
      <c r="L32" s="2109">
        <f t="shared" si="10"/>
      </c>
      <c r="M32" s="2092"/>
      <c r="N32" s="666"/>
      <c r="O32" s="266"/>
      <c r="P32" s="236"/>
      <c r="Q32" s="236"/>
      <c r="R32" s="236"/>
      <c r="S32" s="236"/>
      <c r="T32" s="236"/>
      <c r="U32" s="236"/>
      <c r="V32" s="670">
        <f>O32*5+P32+Q32*3+R32*10+S32*3+T32*2+U32</f>
        <v>0</v>
      </c>
      <c r="W32" s="673"/>
      <c r="X32" s="266"/>
      <c r="Y32" s="236"/>
      <c r="Z32" s="236"/>
      <c r="AA32" s="236"/>
      <c r="AB32" s="236"/>
      <c r="AC32" s="236"/>
      <c r="AD32" s="670">
        <f>X32*5+Y32+Z32*3+AA32*3+AB32*2+AC32</f>
        <v>0</v>
      </c>
    </row>
    <row r="33" spans="1:30" s="5" customFormat="1" ht="13.5" thickBot="1">
      <c r="A33" s="6" t="s">
        <v>206</v>
      </c>
      <c r="B33" s="6" t="s">
        <v>687</v>
      </c>
      <c r="C33" s="2106"/>
      <c r="D33" s="2073">
        <f t="shared" si="9"/>
      </c>
      <c r="E33" s="2073">
        <f t="shared" si="9"/>
      </c>
      <c r="F33" s="2107"/>
      <c r="G33" s="2107"/>
      <c r="H33" s="2107"/>
      <c r="I33" s="2109">
        <f>IF(R25="","",R25)</f>
      </c>
      <c r="J33" s="2109">
        <f>IF((S28+AA28)=0,"",S28+AA28)</f>
      </c>
      <c r="K33" s="2109">
        <f t="shared" si="10"/>
      </c>
      <c r="L33" s="2109">
        <f t="shared" si="10"/>
      </c>
      <c r="M33" s="2108"/>
      <c r="N33" s="666"/>
      <c r="O33" s="271"/>
      <c r="P33" s="272"/>
      <c r="Q33" s="272"/>
      <c r="R33" s="272"/>
      <c r="S33" s="272"/>
      <c r="T33" s="272"/>
      <c r="U33" s="272"/>
      <c r="V33" s="670">
        <f>O33*5+P33+Q33*3+R33*10+S33*3+T33*2+U33</f>
        <v>0</v>
      </c>
      <c r="W33" s="673"/>
      <c r="X33" s="271"/>
      <c r="Y33" s="272"/>
      <c r="Z33" s="272"/>
      <c r="AA33" s="272"/>
      <c r="AB33" s="272"/>
      <c r="AC33" s="272"/>
      <c r="AD33" s="670">
        <f>X33*5+Y33+Z33*3+AA33*3+AB33*2+AC33</f>
        <v>0</v>
      </c>
    </row>
    <row r="34" spans="1:30" s="5" customFormat="1" ht="13.5" thickBot="1">
      <c r="A34" s="6" t="s">
        <v>206</v>
      </c>
      <c r="B34" s="6" t="s">
        <v>682</v>
      </c>
      <c r="C34" s="2106"/>
      <c r="D34" s="2073">
        <f t="shared" si="9"/>
      </c>
      <c r="E34" s="2073">
        <f t="shared" si="9"/>
      </c>
      <c r="F34" s="2107"/>
      <c r="G34" s="2107"/>
      <c r="H34" s="2107"/>
      <c r="I34" s="2071">
        <f>IF(R27="","",R27)</f>
      </c>
      <c r="J34" s="2109">
        <f>IF((S29+AA29)=0,"",S29+AA29)</f>
      </c>
      <c r="K34" s="2109">
        <f t="shared" si="10"/>
      </c>
      <c r="L34" s="2109">
        <f t="shared" si="10"/>
      </c>
      <c r="M34" s="2108"/>
      <c r="N34" s="666"/>
      <c r="O34" s="271"/>
      <c r="P34" s="272"/>
      <c r="Q34" s="272"/>
      <c r="R34" s="272"/>
      <c r="S34" s="272"/>
      <c r="T34" s="272"/>
      <c r="U34" s="272"/>
      <c r="V34" s="670">
        <f>O34*5+P34+Q34*3+R34*10+S34*3+T34*2+U34</f>
        <v>0</v>
      </c>
      <c r="W34" s="673"/>
      <c r="X34" s="271"/>
      <c r="Y34" s="272"/>
      <c r="Z34" s="272"/>
      <c r="AA34" s="272"/>
      <c r="AB34" s="272"/>
      <c r="AC34" s="272"/>
      <c r="AD34" s="670">
        <f>X34*5+Y34+Z34*3+AA34*3+AB34*2+AC34</f>
        <v>0</v>
      </c>
    </row>
    <row r="35" spans="1:30" s="203" customFormat="1" ht="13.5" thickBot="1">
      <c r="A35" s="202" t="s">
        <v>206</v>
      </c>
      <c r="B35" s="202" t="s">
        <v>684</v>
      </c>
      <c r="C35" s="2093"/>
      <c r="D35" s="2115">
        <f t="shared" si="9"/>
      </c>
      <c r="E35" s="2115">
        <f t="shared" si="9"/>
      </c>
      <c r="F35" s="2094"/>
      <c r="G35" s="2094"/>
      <c r="H35" s="2094"/>
      <c r="I35" s="2116">
        <f>IF(R28="","",R28)</f>
      </c>
      <c r="J35" s="2109">
        <f>IF((S30+AA30)=0,"",S30+AA30)</f>
      </c>
      <c r="K35" s="2109">
        <f t="shared" si="10"/>
      </c>
      <c r="L35" s="2109">
        <f t="shared" si="10"/>
      </c>
      <c r="M35" s="2095"/>
      <c r="N35" s="666"/>
      <c r="O35" s="267"/>
      <c r="P35" s="239"/>
      <c r="Q35" s="239"/>
      <c r="R35" s="239"/>
      <c r="S35" s="239"/>
      <c r="T35" s="239"/>
      <c r="U35" s="239"/>
      <c r="V35" s="670">
        <f>O35*5+P35+Q35*3+R35*10+S35*3+T35*2+U35</f>
        <v>0</v>
      </c>
      <c r="W35" s="673"/>
      <c r="X35" s="267"/>
      <c r="Y35" s="239"/>
      <c r="Z35" s="239"/>
      <c r="AA35" s="239"/>
      <c r="AB35" s="239"/>
      <c r="AC35" s="239"/>
      <c r="AD35" s="670">
        <f>X35*5+Y35+Z35*3+AA35*3+AB35*2+AC35</f>
        <v>0</v>
      </c>
    </row>
    <row r="36" spans="1:30" s="339" customFormat="1" ht="13.5" thickBot="1">
      <c r="A36" s="340">
        <v>1946</v>
      </c>
      <c r="B36" s="341" t="s">
        <v>649</v>
      </c>
      <c r="C36" s="2096"/>
      <c r="D36" s="2097"/>
      <c r="E36" s="2097"/>
      <c r="F36" s="2097"/>
      <c r="G36" s="2097"/>
      <c r="H36" s="2097"/>
      <c r="I36" s="2098"/>
      <c r="J36" s="2098"/>
      <c r="K36" s="2098"/>
      <c r="L36" s="2098"/>
      <c r="M36" s="2099"/>
      <c r="N36" s="667"/>
      <c r="O36" s="2100"/>
      <c r="P36" s="2101"/>
      <c r="Q36" s="2101"/>
      <c r="R36" s="2101"/>
      <c r="S36" s="2101"/>
      <c r="T36" s="2101"/>
      <c r="U36" s="2101"/>
      <c r="V36" s="2102"/>
      <c r="W36" s="674"/>
      <c r="X36" s="2100"/>
      <c r="Y36" s="2101"/>
      <c r="Z36" s="2101"/>
      <c r="AA36" s="2101"/>
      <c r="AB36" s="2101"/>
      <c r="AC36" s="2101"/>
      <c r="AD36" s="2102"/>
    </row>
    <row r="37" spans="1:30" s="5" customFormat="1" ht="13.5" thickBot="1">
      <c r="A37" s="6"/>
      <c r="B37" s="6" t="s">
        <v>685</v>
      </c>
      <c r="C37" s="2117"/>
      <c r="D37" s="2113">
        <f aca="true" t="shared" si="11" ref="D37:E40">IF((P32+Y32)=0,"",P32+Y32)</f>
      </c>
      <c r="E37" s="2113">
        <f t="shared" si="11"/>
      </c>
      <c r="F37" s="2118"/>
      <c r="G37" s="2118"/>
      <c r="H37" s="2118"/>
      <c r="I37" s="2114">
        <f>IF(R29="","",R29)</f>
      </c>
      <c r="J37" s="2109">
        <f aca="true" t="shared" si="12" ref="J37:L40">IF((S32+AA32)=0,"",S32+AA32)</f>
      </c>
      <c r="K37" s="2109">
        <f t="shared" si="12"/>
      </c>
      <c r="L37" s="2109">
        <f t="shared" si="12"/>
      </c>
      <c r="M37" s="2119"/>
      <c r="N37" s="666"/>
      <c r="O37" s="269"/>
      <c r="P37" s="270"/>
      <c r="Q37" s="270"/>
      <c r="R37" s="270"/>
      <c r="S37" s="270"/>
      <c r="T37" s="270"/>
      <c r="U37" s="270"/>
      <c r="V37" s="670">
        <f>O37*5+P37+Q37*3+R37*10+S37*3+T37*2+U37</f>
        <v>0</v>
      </c>
      <c r="W37" s="673"/>
      <c r="X37" s="269"/>
      <c r="Y37" s="270"/>
      <c r="Z37" s="270"/>
      <c r="AA37" s="270"/>
      <c r="AB37" s="270"/>
      <c r="AC37" s="270"/>
      <c r="AD37" s="670">
        <f>X37*5+Y37+Z37*3+AA37*3+AB37*2+AC37</f>
        <v>0</v>
      </c>
    </row>
    <row r="38" spans="1:30" s="5" customFormat="1" ht="13.5" thickBot="1">
      <c r="A38" s="6" t="s">
        <v>206</v>
      </c>
      <c r="B38" s="6" t="s">
        <v>687</v>
      </c>
      <c r="C38" s="2106"/>
      <c r="D38" s="2073">
        <f t="shared" si="11"/>
      </c>
      <c r="E38" s="2073">
        <f t="shared" si="11"/>
      </c>
      <c r="F38" s="2107"/>
      <c r="G38" s="2107"/>
      <c r="H38" s="2107"/>
      <c r="I38" s="2109">
        <f>IF(R30="","",R30)</f>
      </c>
      <c r="J38" s="2109">
        <f t="shared" si="12"/>
      </c>
      <c r="K38" s="2109">
        <f t="shared" si="12"/>
      </c>
      <c r="L38" s="2109">
        <f t="shared" si="12"/>
      </c>
      <c r="M38" s="2108"/>
      <c r="N38" s="666"/>
      <c r="O38" s="271"/>
      <c r="P38" s="272"/>
      <c r="Q38" s="272"/>
      <c r="R38" s="272"/>
      <c r="S38" s="272"/>
      <c r="T38" s="272"/>
      <c r="U38" s="272"/>
      <c r="V38" s="670">
        <f>O38*5+P38+Q38*3+R38*10+S38*3+T38*2+U38</f>
        <v>0</v>
      </c>
      <c r="W38" s="673"/>
      <c r="X38" s="271"/>
      <c r="Y38" s="272"/>
      <c r="Z38" s="272"/>
      <c r="AA38" s="272"/>
      <c r="AB38" s="272"/>
      <c r="AC38" s="272"/>
      <c r="AD38" s="670">
        <f>X38*5+Y38+Z38*3+AA38*3+AB38*2+AC38</f>
        <v>0</v>
      </c>
    </row>
    <row r="39" spans="1:30" s="5" customFormat="1" ht="13.5" thickBot="1">
      <c r="A39" s="6" t="s">
        <v>206</v>
      </c>
      <c r="B39" s="6" t="s">
        <v>682</v>
      </c>
      <c r="C39" s="2106"/>
      <c r="D39" s="2073">
        <f t="shared" si="11"/>
      </c>
      <c r="E39" s="2073">
        <f t="shared" si="11"/>
      </c>
      <c r="F39" s="2107"/>
      <c r="G39" s="2107"/>
      <c r="H39" s="2107"/>
      <c r="I39" s="2071">
        <f>IF(R32="","",R32)</f>
      </c>
      <c r="J39" s="2109">
        <f t="shared" si="12"/>
      </c>
      <c r="K39" s="2109">
        <f t="shared" si="12"/>
      </c>
      <c r="L39" s="2109">
        <f t="shared" si="12"/>
      </c>
      <c r="M39" s="2108"/>
      <c r="N39" s="666"/>
      <c r="O39" s="271"/>
      <c r="P39" s="272"/>
      <c r="Q39" s="272"/>
      <c r="R39" s="272"/>
      <c r="S39" s="272"/>
      <c r="T39" s="272"/>
      <c r="U39" s="272"/>
      <c r="V39" s="670">
        <f>O39*5+P39+Q39*3+R39*10+S39*3+T39*2+U39</f>
        <v>0</v>
      </c>
      <c r="W39" s="673"/>
      <c r="X39" s="271"/>
      <c r="Y39" s="272"/>
      <c r="Z39" s="272"/>
      <c r="AA39" s="272"/>
      <c r="AB39" s="272"/>
      <c r="AC39" s="272"/>
      <c r="AD39" s="670">
        <f>X39*5+Y39+Z39*3+AA39*3+AB39*2+AC39</f>
        <v>0</v>
      </c>
    </row>
    <row r="40" spans="1:30" s="5" customFormat="1" ht="13.5" thickBot="1">
      <c r="A40" s="6" t="s">
        <v>206</v>
      </c>
      <c r="B40" s="6" t="s">
        <v>684</v>
      </c>
      <c r="C40" s="2120"/>
      <c r="D40" s="2115">
        <f t="shared" si="11"/>
      </c>
      <c r="E40" s="2115">
        <f t="shared" si="11"/>
      </c>
      <c r="F40" s="2121"/>
      <c r="G40" s="2121"/>
      <c r="H40" s="2121"/>
      <c r="I40" s="2116">
        <f>IF(R33="","",R33)</f>
      </c>
      <c r="J40" s="2109">
        <f t="shared" si="12"/>
      </c>
      <c r="K40" s="2109">
        <f t="shared" si="12"/>
      </c>
      <c r="L40" s="2109">
        <f t="shared" si="12"/>
      </c>
      <c r="M40" s="2122"/>
      <c r="N40" s="666"/>
      <c r="O40" s="275"/>
      <c r="P40" s="276"/>
      <c r="Q40" s="276"/>
      <c r="R40" s="276"/>
      <c r="S40" s="276"/>
      <c r="T40" s="276"/>
      <c r="U40" s="276"/>
      <c r="V40" s="670">
        <f>O40*5+P40+Q40*3+R40*10+S40*3+T40*2+U40</f>
        <v>0</v>
      </c>
      <c r="W40" s="673"/>
      <c r="X40" s="275"/>
      <c r="Y40" s="276"/>
      <c r="Z40" s="276"/>
      <c r="AA40" s="276"/>
      <c r="AB40" s="276"/>
      <c r="AC40" s="276"/>
      <c r="AD40" s="670">
        <f>X40*5+Y40+Z40*3+AA40*3+AB40*2+AC40</f>
        <v>0</v>
      </c>
    </row>
    <row r="41" spans="1:30" s="6" customFormat="1" ht="20.25" thickBot="1" thickTop="1">
      <c r="A41" s="204" t="s">
        <v>740</v>
      </c>
      <c r="B41" s="205"/>
      <c r="C41" s="2136">
        <f aca="true" t="shared" si="13" ref="C41:V41">SUM(C3:C40)</f>
        <v>0</v>
      </c>
      <c r="D41" s="2136">
        <f t="shared" si="13"/>
        <v>10</v>
      </c>
      <c r="E41" s="2136">
        <f t="shared" si="13"/>
        <v>3</v>
      </c>
      <c r="F41" s="2136">
        <f t="shared" si="13"/>
        <v>0</v>
      </c>
      <c r="G41" s="2136">
        <f t="shared" si="13"/>
        <v>1</v>
      </c>
      <c r="H41" s="2136">
        <f t="shared" si="13"/>
        <v>1</v>
      </c>
      <c r="I41" s="2136">
        <f t="shared" si="13"/>
        <v>0</v>
      </c>
      <c r="J41" s="2136">
        <f t="shared" si="13"/>
        <v>2</v>
      </c>
      <c r="K41" s="2136">
        <f t="shared" si="13"/>
        <v>1</v>
      </c>
      <c r="L41" s="2136">
        <f t="shared" si="13"/>
        <v>4</v>
      </c>
      <c r="M41" s="2137">
        <f t="shared" si="13"/>
        <v>0</v>
      </c>
      <c r="N41" s="665"/>
      <c r="O41" s="277">
        <f t="shared" si="13"/>
        <v>0</v>
      </c>
      <c r="P41" s="244">
        <f t="shared" si="13"/>
        <v>0</v>
      </c>
      <c r="Q41" s="244">
        <f t="shared" si="13"/>
        <v>0</v>
      </c>
      <c r="R41" s="244">
        <f t="shared" si="13"/>
        <v>0</v>
      </c>
      <c r="S41" s="244">
        <f t="shared" si="13"/>
        <v>0</v>
      </c>
      <c r="T41" s="244">
        <f t="shared" si="13"/>
        <v>0</v>
      </c>
      <c r="U41" s="244">
        <f t="shared" si="13"/>
        <v>0</v>
      </c>
      <c r="V41" s="671">
        <f t="shared" si="13"/>
        <v>0</v>
      </c>
      <c r="W41" s="672"/>
      <c r="X41" s="277">
        <f aca="true" t="shared" si="14" ref="X41:AD41">SUM(X3:X40)</f>
        <v>0</v>
      </c>
      <c r="Y41" s="244">
        <f t="shared" si="14"/>
        <v>0</v>
      </c>
      <c r="Z41" s="244">
        <f t="shared" si="14"/>
        <v>0</v>
      </c>
      <c r="AA41" s="244">
        <f t="shared" si="14"/>
        <v>0</v>
      </c>
      <c r="AB41" s="244">
        <f t="shared" si="14"/>
        <v>0</v>
      </c>
      <c r="AC41" s="244">
        <f t="shared" si="14"/>
        <v>0</v>
      </c>
      <c r="AD41" s="671">
        <f t="shared" si="14"/>
        <v>0</v>
      </c>
    </row>
    <row r="42" spans="1:30" s="6" customFormat="1" ht="14.25" thickBot="1" thickTop="1">
      <c r="A42" s="6" t="s">
        <v>206</v>
      </c>
      <c r="C42" s="2138" t="s">
        <v>650</v>
      </c>
      <c r="D42" s="2138" t="s">
        <v>53</v>
      </c>
      <c r="E42" s="2138" t="s">
        <v>52</v>
      </c>
      <c r="F42" s="2138" t="s">
        <v>653</v>
      </c>
      <c r="G42" s="2138" t="s">
        <v>654</v>
      </c>
      <c r="H42" s="2138" t="s">
        <v>655</v>
      </c>
      <c r="I42" s="810" t="s">
        <v>44</v>
      </c>
      <c r="J42" s="810" t="s">
        <v>1200</v>
      </c>
      <c r="K42" s="810" t="s">
        <v>41</v>
      </c>
      <c r="L42" s="810" t="s">
        <v>42</v>
      </c>
      <c r="M42" s="811" t="s">
        <v>661</v>
      </c>
      <c r="N42" s="665"/>
      <c r="O42" s="278" t="s">
        <v>670</v>
      </c>
      <c r="P42" s="279" t="s">
        <v>53</v>
      </c>
      <c r="Q42" s="279" t="s">
        <v>52</v>
      </c>
      <c r="R42" s="279" t="s">
        <v>44</v>
      </c>
      <c r="S42" s="279" t="s">
        <v>1200</v>
      </c>
      <c r="T42" s="279" t="s">
        <v>1200</v>
      </c>
      <c r="U42" s="279" t="s">
        <v>1200</v>
      </c>
      <c r="V42" s="245"/>
      <c r="W42" s="664"/>
      <c r="X42" s="278" t="s">
        <v>670</v>
      </c>
      <c r="Y42" s="279" t="s">
        <v>53</v>
      </c>
      <c r="Z42" s="279" t="s">
        <v>52</v>
      </c>
      <c r="AA42" s="279" t="s">
        <v>1200</v>
      </c>
      <c r="AB42" s="279" t="s">
        <v>1200</v>
      </c>
      <c r="AC42" s="279" t="s">
        <v>1200</v>
      </c>
      <c r="AD42" s="245"/>
    </row>
    <row r="43" spans="1:30" s="5" customFormat="1" ht="14.25" thickBot="1" thickTop="1">
      <c r="A43" s="6"/>
      <c r="B43" s="6"/>
      <c r="C43" s="809"/>
      <c r="D43" s="809"/>
      <c r="E43" s="809"/>
      <c r="F43" s="809"/>
      <c r="G43" s="809"/>
      <c r="H43" s="809"/>
      <c r="I43" s="2139">
        <v>12</v>
      </c>
      <c r="J43" s="2139">
        <v>30</v>
      </c>
      <c r="K43" s="2139">
        <v>10</v>
      </c>
      <c r="L43" s="2139">
        <v>10</v>
      </c>
      <c r="M43" s="2139">
        <v>6</v>
      </c>
      <c r="N43" s="592"/>
      <c r="P43" s="804" t="s">
        <v>1352</v>
      </c>
      <c r="Q43" s="804" t="s">
        <v>1352</v>
      </c>
      <c r="R43" s="804" t="s">
        <v>1353</v>
      </c>
      <c r="S43" s="804" t="s">
        <v>1352</v>
      </c>
      <c r="T43" s="804" t="s">
        <v>1352</v>
      </c>
      <c r="U43" s="804" t="s">
        <v>1352</v>
      </c>
      <c r="V43" s="804" t="s">
        <v>1368</v>
      </c>
      <c r="W43" s="809"/>
      <c r="Y43" s="804" t="s">
        <v>1352</v>
      </c>
      <c r="Z43" s="804" t="s">
        <v>1352</v>
      </c>
      <c r="AA43" s="804" t="s">
        <v>1352</v>
      </c>
      <c r="AB43" s="804" t="s">
        <v>1352</v>
      </c>
      <c r="AC43" s="804" t="s">
        <v>1352</v>
      </c>
      <c r="AD43" s="804" t="s">
        <v>1368</v>
      </c>
    </row>
    <row r="44" spans="1:27" s="5" customFormat="1" ht="13.5" thickTop="1">
      <c r="A44" s="6"/>
      <c r="B44" s="6"/>
      <c r="O44" s="592"/>
      <c r="U44" s="6"/>
      <c r="V44" s="6"/>
      <c r="AA44" s="216"/>
    </row>
    <row r="45" spans="1:27" s="5" customFormat="1" ht="12.75">
      <c r="A45" s="6"/>
      <c r="B45" s="6"/>
      <c r="C45" s="5" t="s">
        <v>1201</v>
      </c>
      <c r="O45" s="592"/>
      <c r="U45" s="6"/>
      <c r="V45" s="6"/>
      <c r="AA45" s="216"/>
    </row>
    <row r="46" spans="1:27" s="5" customFormat="1" ht="12.75">
      <c r="A46" s="6"/>
      <c r="B46" s="6"/>
      <c r="C46" s="5" t="s">
        <v>1202</v>
      </c>
      <c r="O46" s="592"/>
      <c r="U46" s="6"/>
      <c r="V46" s="6"/>
      <c r="AA46" s="216"/>
    </row>
    <row r="47" spans="1:27" s="5" customFormat="1" ht="12.75">
      <c r="A47" s="6"/>
      <c r="B47" s="6"/>
      <c r="C47" s="5" t="s">
        <v>1203</v>
      </c>
      <c r="O47" s="592"/>
      <c r="U47" s="6"/>
      <c r="V47" s="6"/>
      <c r="AA47" s="216"/>
    </row>
    <row r="48" spans="1:28" s="5" customFormat="1" ht="12.75">
      <c r="A48" s="6"/>
      <c r="B48" s="6"/>
      <c r="C48" s="5" t="s">
        <v>1204</v>
      </c>
      <c r="O48" s="592"/>
      <c r="U48" s="6"/>
      <c r="V48" s="6"/>
      <c r="AA48" s="216"/>
      <c r="AB48" s="207"/>
    </row>
    <row r="49" spans="1:28" s="5" customFormat="1" ht="12.75">
      <c r="A49" s="6"/>
      <c r="B49" s="6"/>
      <c r="C49" s="5" t="s">
        <v>1205</v>
      </c>
      <c r="O49" s="592"/>
      <c r="U49" s="6"/>
      <c r="V49" s="6"/>
      <c r="AA49" s="216"/>
      <c r="AB49" s="207"/>
    </row>
  </sheetData>
  <sheetProtection sheet="1" objects="1" scenarios="1" selectLockedCells="1"/>
  <mergeCells count="3">
    <mergeCell ref="O2:V2"/>
    <mergeCell ref="X2:AD2"/>
    <mergeCell ref="A1:AD1"/>
  </mergeCells>
  <printOptions/>
  <pageMargins left="0.7875" right="0.7875" top="0.7875" bottom="0.7875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43"/>
  </sheetPr>
  <dimension ref="A1:J42"/>
  <sheetViews>
    <sheetView workbookViewId="0" topLeftCell="A1">
      <selection activeCell="L10" sqref="L10"/>
    </sheetView>
  </sheetViews>
  <sheetFormatPr defaultColWidth="9.140625" defaultRowHeight="12.75"/>
  <cols>
    <col min="1" max="5" width="9.140625" style="0" customWidth="1"/>
    <col min="6" max="6" width="2.421875" style="0" customWidth="1"/>
  </cols>
  <sheetData>
    <row r="1" spans="2:9" s="6" customFormat="1" ht="27.75" thickBot="1" thickTop="1">
      <c r="B1" s="404"/>
      <c r="C1" s="405" t="s">
        <v>1310</v>
      </c>
      <c r="D1" s="406"/>
      <c r="E1" s="407"/>
      <c r="F1" s="408"/>
      <c r="G1" s="1511" t="s">
        <v>1489</v>
      </c>
      <c r="H1" s="1512"/>
      <c r="I1" s="1513"/>
    </row>
    <row r="2" spans="1:10" s="6" customFormat="1" ht="14.25" thickBot="1" thickTop="1">
      <c r="A2" s="193"/>
      <c r="C2" s="402" t="s">
        <v>1007</v>
      </c>
      <c r="D2" s="402" t="s">
        <v>1008</v>
      </c>
      <c r="E2" s="402" t="s">
        <v>1009</v>
      </c>
      <c r="G2" s="402" t="s">
        <v>1010</v>
      </c>
      <c r="H2" s="402" t="s">
        <v>1011</v>
      </c>
      <c r="I2" s="403" t="s">
        <v>1012</v>
      </c>
      <c r="J2" s="227"/>
    </row>
    <row r="3" spans="1:9" s="6" customFormat="1" ht="13.5" thickBot="1">
      <c r="A3" s="414" t="s">
        <v>1013</v>
      </c>
      <c r="B3" s="414"/>
      <c r="C3" s="415">
        <v>8</v>
      </c>
      <c r="D3" s="416">
        <v>8</v>
      </c>
      <c r="E3" s="417">
        <v>2</v>
      </c>
      <c r="F3" s="414"/>
      <c r="G3" s="415">
        <v>4</v>
      </c>
      <c r="H3" s="415">
        <v>4</v>
      </c>
      <c r="I3" s="415">
        <v>1</v>
      </c>
    </row>
    <row r="4" spans="1:9" s="6" customFormat="1" ht="12.75">
      <c r="A4" s="423">
        <v>1939</v>
      </c>
      <c r="B4" s="424" t="s">
        <v>1014</v>
      </c>
      <c r="C4" s="425"/>
      <c r="D4" s="431"/>
      <c r="E4" s="425"/>
      <c r="F4" s="424"/>
      <c r="G4" s="425"/>
      <c r="H4" s="425"/>
      <c r="I4" s="425"/>
    </row>
    <row r="5" spans="1:9" s="6" customFormat="1" ht="13.5" thickBot="1">
      <c r="A5" s="427" t="s">
        <v>1015</v>
      </c>
      <c r="B5" s="428" t="s">
        <v>1016</v>
      </c>
      <c r="C5" s="429"/>
      <c r="D5" s="430"/>
      <c r="E5" s="429"/>
      <c r="F5" s="428"/>
      <c r="G5" s="429"/>
      <c r="H5" s="429"/>
      <c r="I5" s="429"/>
    </row>
    <row r="6" spans="1:9" s="6" customFormat="1" ht="12.75">
      <c r="A6" s="288">
        <v>1940</v>
      </c>
      <c r="B6" s="288" t="s">
        <v>1017</v>
      </c>
      <c r="C6" s="418"/>
      <c r="D6" s="409">
        <v>2</v>
      </c>
      <c r="E6" s="418"/>
      <c r="F6" s="288"/>
      <c r="G6" s="418"/>
      <c r="H6" s="418"/>
      <c r="I6" s="418"/>
    </row>
    <row r="7" spans="1:9" s="6" customFormat="1" ht="12.75">
      <c r="A7" s="419" t="s">
        <v>1018</v>
      </c>
      <c r="B7" s="419" t="s">
        <v>1019</v>
      </c>
      <c r="C7" s="412"/>
      <c r="D7" s="410"/>
      <c r="E7" s="412"/>
      <c r="F7" s="419"/>
      <c r="G7" s="412"/>
      <c r="H7" s="412"/>
      <c r="I7" s="412"/>
    </row>
    <row r="8" spans="1:9" s="6" customFormat="1" ht="12.75">
      <c r="A8" s="419" t="s">
        <v>1020</v>
      </c>
      <c r="B8" s="419" t="s">
        <v>1021</v>
      </c>
      <c r="C8" s="412"/>
      <c r="D8" s="410"/>
      <c r="E8" s="412"/>
      <c r="F8" s="419"/>
      <c r="G8" s="412"/>
      <c r="H8" s="412"/>
      <c r="I8" s="412"/>
    </row>
    <row r="9" spans="1:9" s="6" customFormat="1" ht="13.5" thickBot="1">
      <c r="A9" s="414" t="s">
        <v>1022</v>
      </c>
      <c r="B9" s="414" t="s">
        <v>1023</v>
      </c>
      <c r="C9" s="421"/>
      <c r="D9" s="422"/>
      <c r="E9" s="421"/>
      <c r="F9" s="414"/>
      <c r="G9" s="421"/>
      <c r="H9" s="421"/>
      <c r="I9" s="421"/>
    </row>
    <row r="10" spans="1:9" s="6" customFormat="1" ht="12.75">
      <c r="A10" s="423">
        <v>1941</v>
      </c>
      <c r="B10" s="424" t="s">
        <v>1024</v>
      </c>
      <c r="C10" s="425"/>
      <c r="D10" s="426">
        <v>2</v>
      </c>
      <c r="E10" s="425"/>
      <c r="F10" s="424"/>
      <c r="G10" s="425"/>
      <c r="H10" s="425"/>
      <c r="I10" s="425"/>
    </row>
    <row r="11" spans="1:9" s="6" customFormat="1" ht="12.75">
      <c r="A11" s="287" t="s">
        <v>1025</v>
      </c>
      <c r="B11" s="419" t="s">
        <v>1026</v>
      </c>
      <c r="C11" s="412"/>
      <c r="D11" s="410"/>
      <c r="E11" s="412"/>
      <c r="F11" s="419"/>
      <c r="G11" s="412"/>
      <c r="H11" s="412"/>
      <c r="I11" s="412"/>
    </row>
    <row r="12" spans="1:9" s="6" customFormat="1" ht="12.75">
      <c r="A12" s="287" t="s">
        <v>1027</v>
      </c>
      <c r="B12" s="419" t="s">
        <v>1028</v>
      </c>
      <c r="C12" s="412"/>
      <c r="D12" s="410"/>
      <c r="E12" s="412"/>
      <c r="F12" s="419"/>
      <c r="G12" s="412"/>
      <c r="H12" s="412"/>
      <c r="I12" s="412"/>
    </row>
    <row r="13" spans="1:9" s="6" customFormat="1" ht="13.5" thickBot="1">
      <c r="A13" s="427" t="s">
        <v>1029</v>
      </c>
      <c r="B13" s="428" t="s">
        <v>1030</v>
      </c>
      <c r="C13" s="429"/>
      <c r="D13" s="430"/>
      <c r="E13" s="429"/>
      <c r="F13" s="428"/>
      <c r="G13" s="429"/>
      <c r="H13" s="429"/>
      <c r="I13" s="429"/>
    </row>
    <row r="14" spans="1:9" s="6" customFormat="1" ht="12.75">
      <c r="A14" s="288">
        <v>1942</v>
      </c>
      <c r="B14" s="288" t="s">
        <v>1031</v>
      </c>
      <c r="C14" s="418"/>
      <c r="D14" s="420"/>
      <c r="E14" s="418"/>
      <c r="F14" s="288"/>
      <c r="G14" s="418"/>
      <c r="H14" s="418"/>
      <c r="I14" s="401">
        <v>1</v>
      </c>
    </row>
    <row r="15" spans="1:9" s="6" customFormat="1" ht="12.75">
      <c r="A15" s="419" t="s">
        <v>1032</v>
      </c>
      <c r="B15" s="419" t="s">
        <v>1033</v>
      </c>
      <c r="C15" s="412"/>
      <c r="D15" s="410"/>
      <c r="E15" s="412"/>
      <c r="F15" s="419"/>
      <c r="G15" s="412"/>
      <c r="H15" s="412"/>
      <c r="I15" s="412"/>
    </row>
    <row r="16" spans="1:9" s="6" customFormat="1" ht="12.75">
      <c r="A16" s="419" t="s">
        <v>1034</v>
      </c>
      <c r="B16" s="419" t="s">
        <v>1035</v>
      </c>
      <c r="C16" s="412"/>
      <c r="D16" s="410"/>
      <c r="E16" s="412"/>
      <c r="F16" s="419"/>
      <c r="G16" s="412"/>
      <c r="H16" s="412"/>
      <c r="I16" s="412"/>
    </row>
    <row r="17" spans="1:9" s="6" customFormat="1" ht="13.5" thickBot="1">
      <c r="A17" s="414" t="s">
        <v>1036</v>
      </c>
      <c r="B17" s="414" t="s">
        <v>1037</v>
      </c>
      <c r="C17" s="421"/>
      <c r="D17" s="422"/>
      <c r="E17" s="421"/>
      <c r="F17" s="414"/>
      <c r="G17" s="421"/>
      <c r="H17" s="421"/>
      <c r="I17" s="421"/>
    </row>
    <row r="18" spans="1:9" s="6" customFormat="1" ht="12.75">
      <c r="A18" s="423">
        <v>1943</v>
      </c>
      <c r="B18" s="424" t="s">
        <v>1038</v>
      </c>
      <c r="C18" s="425"/>
      <c r="D18" s="431"/>
      <c r="E18" s="425"/>
      <c r="F18" s="424"/>
      <c r="G18" s="425"/>
      <c r="H18" s="425"/>
      <c r="I18" s="432">
        <v>1</v>
      </c>
    </row>
    <row r="19" spans="1:9" s="6" customFormat="1" ht="12.75">
      <c r="A19" s="287" t="s">
        <v>1039</v>
      </c>
      <c r="B19" s="419" t="s">
        <v>1040</v>
      </c>
      <c r="C19" s="412"/>
      <c r="D19" s="410"/>
      <c r="E19" s="412"/>
      <c r="F19" s="419"/>
      <c r="G19" s="412"/>
      <c r="H19" s="412"/>
      <c r="I19" s="412"/>
    </row>
    <row r="20" spans="1:9" s="6" customFormat="1" ht="12.75">
      <c r="A20" s="287" t="s">
        <v>1041</v>
      </c>
      <c r="B20" s="419" t="s">
        <v>1042</v>
      </c>
      <c r="C20" s="412"/>
      <c r="D20" s="410"/>
      <c r="E20" s="412"/>
      <c r="F20" s="419"/>
      <c r="G20" s="412"/>
      <c r="H20" s="412"/>
      <c r="I20" s="412"/>
    </row>
    <row r="21" spans="1:9" s="6" customFormat="1" ht="13.5" thickBot="1">
      <c r="A21" s="427" t="s">
        <v>1043</v>
      </c>
      <c r="B21" s="428" t="s">
        <v>1044</v>
      </c>
      <c r="C21" s="429"/>
      <c r="D21" s="430"/>
      <c r="E21" s="429"/>
      <c r="F21" s="428"/>
      <c r="G21" s="429"/>
      <c r="H21" s="429"/>
      <c r="I21" s="429"/>
    </row>
    <row r="22" spans="1:9" s="6" customFormat="1" ht="12.75">
      <c r="A22" s="288">
        <v>1944</v>
      </c>
      <c r="B22" s="288" t="s">
        <v>1045</v>
      </c>
      <c r="C22" s="418"/>
      <c r="D22" s="420"/>
      <c r="E22" s="418"/>
      <c r="F22" s="288"/>
      <c r="G22" s="418"/>
      <c r="H22" s="418"/>
      <c r="I22" s="401">
        <v>1</v>
      </c>
    </row>
    <row r="23" spans="1:9" s="6" customFormat="1" ht="12.75">
      <c r="A23" s="6" t="s">
        <v>1046</v>
      </c>
      <c r="B23" s="6" t="s">
        <v>1047</v>
      </c>
      <c r="C23" s="399"/>
      <c r="D23" s="410"/>
      <c r="E23" s="412"/>
      <c r="G23" s="399"/>
      <c r="H23" s="399"/>
      <c r="I23" s="399"/>
    </row>
    <row r="24" spans="1:9" s="6" customFormat="1" ht="12.75">
      <c r="A24" s="6" t="s">
        <v>1048</v>
      </c>
      <c r="B24" s="6" t="s">
        <v>1049</v>
      </c>
      <c r="C24" s="399"/>
      <c r="D24" s="410"/>
      <c r="E24" s="412"/>
      <c r="G24" s="399"/>
      <c r="H24" s="399"/>
      <c r="I24" s="399"/>
    </row>
    <row r="25" spans="1:9" s="6" customFormat="1" ht="13.5" thickBot="1">
      <c r="A25" s="414" t="s">
        <v>1050</v>
      </c>
      <c r="B25" s="414" t="s">
        <v>1051</v>
      </c>
      <c r="C25" s="421"/>
      <c r="D25" s="422"/>
      <c r="E25" s="421"/>
      <c r="F25" s="414"/>
      <c r="G25" s="421"/>
      <c r="H25" s="421"/>
      <c r="I25" s="421"/>
    </row>
    <row r="26" spans="1:9" s="6" customFormat="1" ht="12.75">
      <c r="A26" s="423">
        <v>1945</v>
      </c>
      <c r="B26" s="424" t="s">
        <v>1052</v>
      </c>
      <c r="C26" s="425"/>
      <c r="D26" s="431"/>
      <c r="E26" s="425"/>
      <c r="F26" s="424"/>
      <c r="G26" s="425"/>
      <c r="H26" s="425"/>
      <c r="I26" s="432">
        <v>1</v>
      </c>
    </row>
    <row r="27" spans="1:9" s="6" customFormat="1" ht="12.75">
      <c r="A27" s="287" t="s">
        <v>1053</v>
      </c>
      <c r="B27" s="419" t="s">
        <v>1054</v>
      </c>
      <c r="C27" s="412"/>
      <c r="D27" s="410"/>
      <c r="E27" s="412"/>
      <c r="F27" s="419"/>
      <c r="G27" s="412"/>
      <c r="H27" s="412"/>
      <c r="I27" s="412"/>
    </row>
    <row r="28" spans="1:9" s="6" customFormat="1" ht="12.75">
      <c r="A28" s="287" t="s">
        <v>1055</v>
      </c>
      <c r="B28" s="419" t="s">
        <v>1056</v>
      </c>
      <c r="C28" s="412"/>
      <c r="D28" s="410"/>
      <c r="E28" s="412"/>
      <c r="F28" s="419"/>
      <c r="G28" s="412"/>
      <c r="H28" s="412"/>
      <c r="I28" s="412"/>
    </row>
    <row r="29" spans="1:9" s="6" customFormat="1" ht="13.5" thickBot="1">
      <c r="A29" s="427" t="s">
        <v>1057</v>
      </c>
      <c r="B29" s="428" t="s">
        <v>1058</v>
      </c>
      <c r="C29" s="429"/>
      <c r="D29" s="430"/>
      <c r="E29" s="429"/>
      <c r="F29" s="428"/>
      <c r="G29" s="429"/>
      <c r="H29" s="429"/>
      <c r="I29" s="429"/>
    </row>
    <row r="30" spans="1:9" s="6" customFormat="1" ht="12.75">
      <c r="A30" s="288">
        <v>1946</v>
      </c>
      <c r="B30" s="288" t="s">
        <v>1059</v>
      </c>
      <c r="C30" s="418"/>
      <c r="D30" s="420"/>
      <c r="E30" s="418"/>
      <c r="F30" s="288"/>
      <c r="G30" s="418"/>
      <c r="H30" s="418"/>
      <c r="I30" s="401">
        <v>1</v>
      </c>
    </row>
    <row r="31" spans="1:9" s="6" customFormat="1" ht="12.75">
      <c r="A31" s="6" t="s">
        <v>1060</v>
      </c>
      <c r="B31" s="6" t="s">
        <v>1061</v>
      </c>
      <c r="C31" s="399"/>
      <c r="D31" s="410"/>
      <c r="E31" s="412"/>
      <c r="G31" s="399"/>
      <c r="H31" s="399"/>
      <c r="I31" s="399"/>
    </row>
    <row r="32" spans="1:9" s="6" customFormat="1" ht="12.75">
      <c r="A32" s="6" t="s">
        <v>1062</v>
      </c>
      <c r="B32" s="6" t="s">
        <v>1063</v>
      </c>
      <c r="C32" s="399"/>
      <c r="D32" s="410"/>
      <c r="E32" s="412"/>
      <c r="G32" s="399"/>
      <c r="H32" s="399"/>
      <c r="I32" s="399"/>
    </row>
    <row r="33" spans="1:9" s="6" customFormat="1" ht="13.5" thickBot="1">
      <c r="A33" s="6" t="s">
        <v>1064</v>
      </c>
      <c r="B33" s="6" t="s">
        <v>1065</v>
      </c>
      <c r="C33" s="400"/>
      <c r="D33" s="411"/>
      <c r="E33" s="413"/>
      <c r="G33" s="400"/>
      <c r="H33" s="400"/>
      <c r="I33" s="400"/>
    </row>
    <row r="34" spans="1:9" s="6" customFormat="1" ht="20.25" thickBot="1" thickTop="1">
      <c r="A34" s="204" t="s">
        <v>1066</v>
      </c>
      <c r="B34" s="205"/>
      <c r="C34" s="206">
        <f>SUM(C3:C33)</f>
        <v>8</v>
      </c>
      <c r="D34" s="206">
        <f>SUM(D3:D33)</f>
        <v>12</v>
      </c>
      <c r="E34" s="206">
        <f>SUM(E3:E33)</f>
        <v>2</v>
      </c>
      <c r="G34" s="206">
        <f>SUM(G3:G33)</f>
        <v>4</v>
      </c>
      <c r="H34" s="206">
        <f>SUM(H3:H33)</f>
        <v>4</v>
      </c>
      <c r="I34" s="206">
        <f>SUM(I3:I33)</f>
        <v>6</v>
      </c>
    </row>
    <row r="35" spans="1:9" s="6" customFormat="1" ht="13.5" thickTop="1">
      <c r="A35" s="6" t="s">
        <v>1067</v>
      </c>
      <c r="C35" s="195" t="s">
        <v>1068</v>
      </c>
      <c r="D35" s="195" t="s">
        <v>1069</v>
      </c>
      <c r="E35" s="229"/>
      <c r="F35" s="195" t="s">
        <v>1070</v>
      </c>
      <c r="G35" s="195" t="s">
        <v>1071</v>
      </c>
      <c r="H35" s="195" t="s">
        <v>1072</v>
      </c>
      <c r="I35" s="195" t="s">
        <v>1073</v>
      </c>
    </row>
    <row r="36" s="6" customFormat="1" ht="12.75"/>
    <row r="37" s="6" customFormat="1" ht="12.75"/>
    <row r="38" s="6" customFormat="1" ht="12.75">
      <c r="C38" s="6" t="s">
        <v>1074</v>
      </c>
    </row>
    <row r="39" s="6" customFormat="1" ht="12.75">
      <c r="C39" s="6" t="s">
        <v>1075</v>
      </c>
    </row>
    <row r="40" s="6" customFormat="1" ht="12.75">
      <c r="C40" s="6" t="s">
        <v>1076</v>
      </c>
    </row>
    <row r="41" s="6" customFormat="1" ht="12.75">
      <c r="C41" s="6" t="s">
        <v>1077</v>
      </c>
    </row>
    <row r="42" s="6" customFormat="1" ht="12.75">
      <c r="C42" s="6" t="s">
        <v>1078</v>
      </c>
    </row>
  </sheetData>
  <sheetProtection sheet="1" objects="1" scenarios="1"/>
  <printOptions/>
  <pageMargins left="0.7875" right="0.7875" top="0.7875" bottom="0.7875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1:I31"/>
  <sheetViews>
    <sheetView workbookViewId="0" topLeftCell="A1">
      <selection activeCell="K21" sqref="K21"/>
    </sheetView>
  </sheetViews>
  <sheetFormatPr defaultColWidth="9.140625" defaultRowHeight="12.75"/>
  <cols>
    <col min="3" max="3" width="4.7109375" style="0" customWidth="1"/>
    <col min="4" max="5" width="5.00390625" style="0" customWidth="1"/>
    <col min="6" max="6" width="4.57421875" style="0" customWidth="1"/>
    <col min="7" max="7" width="10.7109375" style="0" customWidth="1"/>
  </cols>
  <sheetData>
    <row r="1" spans="1:7" s="6" customFormat="1" ht="26.25">
      <c r="A1" s="282"/>
      <c r="B1" s="283"/>
      <c r="C1" s="283" t="s">
        <v>1224</v>
      </c>
      <c r="D1" s="283"/>
      <c r="E1" s="283"/>
      <c r="F1" s="283"/>
      <c r="G1" s="284"/>
    </row>
    <row r="2" spans="1:7" s="6" customFormat="1" ht="15.75">
      <c r="A2" s="187"/>
      <c r="C2" s="189" t="s">
        <v>1225</v>
      </c>
      <c r="D2" s="190"/>
      <c r="E2" s="190" t="s">
        <v>1226</v>
      </c>
      <c r="F2" s="190"/>
      <c r="G2" s="1821" t="s">
        <v>1227</v>
      </c>
    </row>
    <row r="3" spans="1:7" s="6" customFormat="1" ht="12.75">
      <c r="A3" s="193" t="s">
        <v>1228</v>
      </c>
      <c r="C3" s="194" t="s">
        <v>1229</v>
      </c>
      <c r="D3" s="195" t="s">
        <v>1230</v>
      </c>
      <c r="E3" s="195" t="s">
        <v>1231</v>
      </c>
      <c r="F3" s="195" t="s">
        <v>1232</v>
      </c>
      <c r="G3" s="1822" t="s">
        <v>1318</v>
      </c>
    </row>
    <row r="4" spans="1:9" s="6" customFormat="1" ht="12.75">
      <c r="A4" s="6" t="s">
        <v>1233</v>
      </c>
      <c r="C4" s="1777">
        <v>5</v>
      </c>
      <c r="D4" s="1778">
        <v>1</v>
      </c>
      <c r="E4" s="1778">
        <v>14</v>
      </c>
      <c r="F4" s="1778">
        <v>3</v>
      </c>
      <c r="G4" s="1779" t="s">
        <v>1511</v>
      </c>
      <c r="H4" s="286"/>
      <c r="I4" s="286"/>
    </row>
    <row r="5" spans="1:9" s="6" customFormat="1" ht="12.75">
      <c r="A5" s="6">
        <v>1939</v>
      </c>
      <c r="B5" s="6" t="s">
        <v>1234</v>
      </c>
      <c r="C5" s="540"/>
      <c r="D5" s="228">
        <v>2</v>
      </c>
      <c r="E5" s="228">
        <v>4</v>
      </c>
      <c r="F5" s="399"/>
      <c r="G5" s="1796">
        <v>2</v>
      </c>
      <c r="H5" s="658" t="s">
        <v>1508</v>
      </c>
      <c r="I5" s="286"/>
    </row>
    <row r="6" spans="1:9" s="6" customFormat="1" ht="12.75">
      <c r="A6" s="6" t="s">
        <v>1235</v>
      </c>
      <c r="B6" s="6" t="s">
        <v>1236</v>
      </c>
      <c r="C6" s="540"/>
      <c r="D6" s="399"/>
      <c r="E6" s="399"/>
      <c r="F6" s="399"/>
      <c r="G6" s="1796">
        <v>1</v>
      </c>
      <c r="H6" s="658" t="s">
        <v>1509</v>
      </c>
      <c r="I6" s="286"/>
    </row>
    <row r="7" spans="1:9" s="6" customFormat="1" ht="12.75">
      <c r="A7" s="6">
        <v>1940</v>
      </c>
      <c r="B7" s="6" t="s">
        <v>1237</v>
      </c>
      <c r="C7" s="1780"/>
      <c r="D7" s="399"/>
      <c r="E7" s="399"/>
      <c r="F7" s="399"/>
      <c r="G7" s="1796" t="s">
        <v>206</v>
      </c>
      <c r="H7" s="286"/>
      <c r="I7" s="286"/>
    </row>
    <row r="8" spans="1:9" s="6" customFormat="1" ht="12.75">
      <c r="A8" s="6" t="s">
        <v>1238</v>
      </c>
      <c r="B8" s="6" t="s">
        <v>1239</v>
      </c>
      <c r="C8" s="540"/>
      <c r="D8" s="399"/>
      <c r="E8" s="399"/>
      <c r="F8" s="399"/>
      <c r="G8" s="1796" t="s">
        <v>206</v>
      </c>
      <c r="H8" s="286"/>
      <c r="I8" s="286"/>
    </row>
    <row r="9" spans="1:9" s="6" customFormat="1" ht="12.75">
      <c r="A9" s="6" t="s">
        <v>1240</v>
      </c>
      <c r="B9" s="6" t="s">
        <v>1241</v>
      </c>
      <c r="C9" s="540"/>
      <c r="D9" s="399"/>
      <c r="E9" s="399"/>
      <c r="F9" s="399"/>
      <c r="G9" s="1796" t="s">
        <v>206</v>
      </c>
      <c r="H9" s="286"/>
      <c r="I9" s="286"/>
    </row>
    <row r="10" spans="1:9" s="6" customFormat="1" ht="12.75">
      <c r="A10" s="6" t="s">
        <v>1242</v>
      </c>
      <c r="B10" s="6" t="s">
        <v>1243</v>
      </c>
      <c r="C10" s="540"/>
      <c r="D10" s="399"/>
      <c r="E10" s="399"/>
      <c r="F10" s="399"/>
      <c r="G10" s="1796" t="s">
        <v>206</v>
      </c>
      <c r="H10" s="286"/>
      <c r="I10" s="286"/>
    </row>
    <row r="11" spans="1:9" s="6" customFormat="1" ht="12.75">
      <c r="A11" s="6">
        <v>1941</v>
      </c>
      <c r="B11" s="6" t="s">
        <v>1244</v>
      </c>
      <c r="C11" s="1780"/>
      <c r="D11" s="399"/>
      <c r="E11" s="399"/>
      <c r="F11" s="399"/>
      <c r="G11" s="1796" t="s">
        <v>206</v>
      </c>
      <c r="H11" s="286"/>
      <c r="I11" s="286"/>
    </row>
    <row r="12" spans="1:9" s="6" customFormat="1" ht="12.75">
      <c r="A12" s="6" t="s">
        <v>1245</v>
      </c>
      <c r="B12" s="6" t="s">
        <v>1246</v>
      </c>
      <c r="C12" s="540"/>
      <c r="D12" s="399"/>
      <c r="E12" s="399"/>
      <c r="F12" s="399"/>
      <c r="G12" s="1796" t="s">
        <v>206</v>
      </c>
      <c r="H12" s="286"/>
      <c r="I12" s="286"/>
    </row>
    <row r="13" spans="1:9" s="6" customFormat="1" ht="12.75">
      <c r="A13" s="6" t="s">
        <v>1247</v>
      </c>
      <c r="B13" s="6" t="s">
        <v>1248</v>
      </c>
      <c r="C13" s="540"/>
      <c r="D13" s="399"/>
      <c r="E13" s="399"/>
      <c r="F13" s="399"/>
      <c r="G13" s="1796" t="s">
        <v>206</v>
      </c>
      <c r="H13" s="286"/>
      <c r="I13" s="286"/>
    </row>
    <row r="14" spans="1:9" s="6" customFormat="1" ht="12.75">
      <c r="A14" s="6" t="s">
        <v>1249</v>
      </c>
      <c r="B14" s="6" t="s">
        <v>1250</v>
      </c>
      <c r="C14" s="540"/>
      <c r="D14" s="399"/>
      <c r="E14" s="399"/>
      <c r="F14" s="399"/>
      <c r="G14" s="1796" t="s">
        <v>206</v>
      </c>
      <c r="H14" s="286"/>
      <c r="I14" s="286"/>
    </row>
    <row r="15" spans="1:9" s="6" customFormat="1" ht="12.75">
      <c r="A15" s="6">
        <v>1942</v>
      </c>
      <c r="B15" s="6" t="s">
        <v>1251</v>
      </c>
      <c r="C15" s="1780"/>
      <c r="D15" s="399"/>
      <c r="E15" s="399"/>
      <c r="F15" s="399"/>
      <c r="G15" s="1796" t="s">
        <v>206</v>
      </c>
      <c r="H15" s="286"/>
      <c r="I15" s="286"/>
    </row>
    <row r="16" spans="1:9" s="6" customFormat="1" ht="12.75">
      <c r="A16" s="6" t="s">
        <v>1252</v>
      </c>
      <c r="B16" s="6" t="s">
        <v>1253</v>
      </c>
      <c r="C16" s="540"/>
      <c r="D16" s="399"/>
      <c r="E16" s="399"/>
      <c r="F16" s="399"/>
      <c r="G16" s="1796" t="s">
        <v>206</v>
      </c>
      <c r="H16" s="286"/>
      <c r="I16" s="286"/>
    </row>
    <row r="17" spans="1:9" s="6" customFormat="1" ht="12.75">
      <c r="A17" s="6" t="s">
        <v>1254</v>
      </c>
      <c r="B17" s="6" t="s">
        <v>1255</v>
      </c>
      <c r="C17" s="540"/>
      <c r="D17" s="399"/>
      <c r="E17" s="399"/>
      <c r="F17" s="399"/>
      <c r="G17" s="1796" t="s">
        <v>206</v>
      </c>
      <c r="H17" s="286"/>
      <c r="I17" s="286"/>
    </row>
    <row r="18" spans="1:9" s="6" customFormat="1" ht="12.75">
      <c r="A18" s="6" t="s">
        <v>1256</v>
      </c>
      <c r="B18" s="6" t="s">
        <v>1257</v>
      </c>
      <c r="C18" s="540"/>
      <c r="D18" s="399"/>
      <c r="E18" s="399"/>
      <c r="F18" s="399"/>
      <c r="G18" s="1796" t="s">
        <v>206</v>
      </c>
      <c r="H18" s="286"/>
      <c r="I18" s="286"/>
    </row>
    <row r="19" spans="1:9" s="6" customFormat="1" ht="12.75">
      <c r="A19" s="6">
        <v>1943</v>
      </c>
      <c r="B19" s="6" t="s">
        <v>1258</v>
      </c>
      <c r="C19" s="1780"/>
      <c r="D19" s="399"/>
      <c r="E19" s="399"/>
      <c r="F19" s="399"/>
      <c r="G19" s="1796" t="s">
        <v>206</v>
      </c>
      <c r="H19" s="286"/>
      <c r="I19" s="286"/>
    </row>
    <row r="20" spans="1:9" s="6" customFormat="1" ht="12.75">
      <c r="A20" s="6" t="s">
        <v>1259</v>
      </c>
      <c r="B20" s="6" t="s">
        <v>1260</v>
      </c>
      <c r="C20" s="540"/>
      <c r="D20" s="399"/>
      <c r="E20" s="399"/>
      <c r="F20" s="399"/>
      <c r="G20" s="1796" t="s">
        <v>206</v>
      </c>
      <c r="H20" s="286"/>
      <c r="I20" s="286"/>
    </row>
    <row r="21" spans="1:9" s="6" customFormat="1" ht="12.75">
      <c r="A21" s="6" t="s">
        <v>1261</v>
      </c>
      <c r="B21" s="6" t="s">
        <v>1262</v>
      </c>
      <c r="C21" s="540"/>
      <c r="D21" s="399"/>
      <c r="E21" s="399"/>
      <c r="F21" s="399"/>
      <c r="G21" s="1796" t="s">
        <v>206</v>
      </c>
      <c r="H21" s="286"/>
      <c r="I21" s="286"/>
    </row>
    <row r="22" spans="1:9" s="6" customFormat="1" ht="12.75">
      <c r="A22" s="6" t="s">
        <v>1263</v>
      </c>
      <c r="B22" s="6" t="s">
        <v>1264</v>
      </c>
      <c r="C22" s="540"/>
      <c r="D22" s="399"/>
      <c r="E22" s="399"/>
      <c r="F22" s="399"/>
      <c r="G22" s="1796" t="s">
        <v>206</v>
      </c>
      <c r="H22" s="286"/>
      <c r="I22" s="286"/>
    </row>
    <row r="23" spans="1:9" s="6" customFormat="1" ht="18.75">
      <c r="A23" s="204" t="s">
        <v>1265</v>
      </c>
      <c r="B23" s="205"/>
      <c r="C23" s="206">
        <f>SUM(C4:C22)</f>
        <v>5</v>
      </c>
      <c r="D23" s="206">
        <f>SUM(D4:D22)</f>
        <v>3</v>
      </c>
      <c r="E23" s="206">
        <f>SUM(E4:E22)</f>
        <v>18</v>
      </c>
      <c r="F23" s="206">
        <f>SUM(F4:F22)</f>
        <v>3</v>
      </c>
      <c r="G23" s="206"/>
      <c r="H23" s="286"/>
      <c r="I23" s="286"/>
    </row>
    <row r="24" spans="1:7" s="6" customFormat="1" ht="12.75">
      <c r="A24" s="6" t="s">
        <v>1266</v>
      </c>
      <c r="C24" s="194" t="s">
        <v>1267</v>
      </c>
      <c r="D24" s="195" t="s">
        <v>1268</v>
      </c>
      <c r="E24" s="195" t="s">
        <v>1269</v>
      </c>
      <c r="F24" s="195" t="s">
        <v>1270</v>
      </c>
      <c r="G24" s="1823" t="s">
        <v>1318</v>
      </c>
    </row>
    <row r="25" spans="4:6" s="6" customFormat="1" ht="12.75">
      <c r="D25" s="285">
        <v>3</v>
      </c>
      <c r="E25" s="285">
        <v>18</v>
      </c>
      <c r="F25" s="285">
        <v>3</v>
      </c>
    </row>
    <row r="26" s="6" customFormat="1" ht="12.75"/>
    <row r="27" s="6" customFormat="1" ht="12.75">
      <c r="C27" s="6" t="s">
        <v>1271</v>
      </c>
    </row>
    <row r="28" s="6" customFormat="1" ht="12.75">
      <c r="C28" s="6" t="s">
        <v>1272</v>
      </c>
    </row>
    <row r="29" s="6" customFormat="1" ht="12.75">
      <c r="C29" s="6" t="s">
        <v>1273</v>
      </c>
    </row>
    <row r="30" s="6" customFormat="1" ht="12.75">
      <c r="C30" s="6" t="s">
        <v>1274</v>
      </c>
    </row>
    <row r="31" s="6" customFormat="1" ht="12.75">
      <c r="C31" s="6" t="s">
        <v>1275</v>
      </c>
    </row>
  </sheetData>
  <sheetProtection sheet="1" objects="1" scenarios="1"/>
  <printOptions/>
  <pageMargins left="0.7875" right="0.7875" top="0.7875" bottom="0.787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09"/>
  <sheetViews>
    <sheetView workbookViewId="0" topLeftCell="A1">
      <pane xSplit="1" ySplit="2" topLeftCell="B3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G33" sqref="G33"/>
    </sheetView>
  </sheetViews>
  <sheetFormatPr defaultColWidth="9.140625" defaultRowHeight="12.75"/>
  <cols>
    <col min="1" max="1" width="24.421875" style="0" customWidth="1"/>
    <col min="2" max="9" width="8.8515625" style="0" customWidth="1"/>
    <col min="10" max="10" width="9.00390625" style="0" customWidth="1"/>
    <col min="12" max="12" width="8.57421875" style="0" customWidth="1"/>
    <col min="13" max="13" width="6.140625" style="0" customWidth="1"/>
    <col min="14" max="14" width="4.8515625" style="0" customWidth="1"/>
    <col min="15" max="15" width="4.57421875" style="0" customWidth="1"/>
  </cols>
  <sheetData>
    <row r="1" spans="2:11" s="10" customFormat="1" ht="18.75" thickBot="1">
      <c r="B1" s="11"/>
      <c r="C1" s="12"/>
      <c r="D1" s="12"/>
      <c r="E1" s="13"/>
      <c r="F1" s="11"/>
      <c r="G1" s="11"/>
      <c r="H1" s="11"/>
      <c r="I1" s="12" t="s">
        <v>74</v>
      </c>
      <c r="J1" s="1224"/>
      <c r="K1" s="14"/>
    </row>
    <row r="2" spans="1:15" s="6" customFormat="1" ht="18" customHeight="1" thickBot="1" thickTop="1">
      <c r="A2" s="1200" t="s">
        <v>75</v>
      </c>
      <c r="B2" s="1201" t="s">
        <v>76</v>
      </c>
      <c r="C2" s="1202" t="s">
        <v>38</v>
      </c>
      <c r="D2" s="1203" t="s">
        <v>77</v>
      </c>
      <c r="E2" s="1205" t="s">
        <v>79</v>
      </c>
      <c r="F2" s="1206" t="s">
        <v>80</v>
      </c>
      <c r="G2" s="1207" t="s">
        <v>81</v>
      </c>
      <c r="H2" s="1223" t="s">
        <v>82</v>
      </c>
      <c r="I2" s="1204" t="s">
        <v>78</v>
      </c>
      <c r="J2" s="1858"/>
      <c r="K2" s="1861" t="s">
        <v>1513</v>
      </c>
      <c r="L2" s="1209"/>
      <c r="M2" s="1209"/>
      <c r="N2" s="1217"/>
      <c r="O2" s="1220">
        <v>0</v>
      </c>
    </row>
    <row r="3" spans="1:15" s="6" customFormat="1" ht="18" customHeight="1" thickTop="1">
      <c r="A3" s="1212"/>
      <c r="B3" s="1213"/>
      <c r="C3" s="1214"/>
      <c r="D3" s="1215"/>
      <c r="E3" s="1216" t="s">
        <v>1472</v>
      </c>
      <c r="F3" s="1579"/>
      <c r="G3" s="1579" t="s">
        <v>1494</v>
      </c>
      <c r="H3" s="1579" t="s">
        <v>1494</v>
      </c>
      <c r="I3" s="1579" t="s">
        <v>1494</v>
      </c>
      <c r="J3" s="1579" t="s">
        <v>1494</v>
      </c>
      <c r="K3" s="1211" t="s">
        <v>84</v>
      </c>
      <c r="L3" s="17"/>
      <c r="M3" s="17"/>
      <c r="N3" s="1218"/>
      <c r="O3" s="1220">
        <v>0</v>
      </c>
    </row>
    <row r="4" spans="1:15" s="6" customFormat="1" ht="19.5" customHeight="1" thickBot="1">
      <c r="A4" s="1871" t="s">
        <v>1478</v>
      </c>
      <c r="B4" s="1872">
        <v>0</v>
      </c>
      <c r="C4" s="1872">
        <v>0</v>
      </c>
      <c r="D4" s="1872">
        <v>0</v>
      </c>
      <c r="E4" s="1872">
        <v>0</v>
      </c>
      <c r="F4" s="1872">
        <v>0</v>
      </c>
      <c r="G4" s="1872">
        <v>0</v>
      </c>
      <c r="H4" s="1872">
        <v>0</v>
      </c>
      <c r="I4" s="1872">
        <v>0</v>
      </c>
      <c r="J4" s="1273" t="s">
        <v>87</v>
      </c>
      <c r="K4" s="16" t="s">
        <v>85</v>
      </c>
      <c r="L4" s="17"/>
      <c r="M4" s="17"/>
      <c r="N4" s="1218"/>
      <c r="O4" s="1221">
        <v>0</v>
      </c>
    </row>
    <row r="5" spans="1:15" s="6" customFormat="1" ht="18" customHeight="1">
      <c r="A5" s="1873" t="s">
        <v>1518</v>
      </c>
      <c r="B5" s="1874">
        <v>0</v>
      </c>
      <c r="C5" s="1875"/>
      <c r="D5" s="1874">
        <v>0</v>
      </c>
      <c r="E5" s="1874">
        <v>0</v>
      </c>
      <c r="F5" s="1874">
        <v>0</v>
      </c>
      <c r="G5" s="1874">
        <v>0</v>
      </c>
      <c r="H5" s="1866"/>
      <c r="I5" s="1866"/>
      <c r="J5" s="1865" t="s">
        <v>87</v>
      </c>
      <c r="K5" s="1862" t="s">
        <v>1514</v>
      </c>
      <c r="L5" s="20"/>
      <c r="M5" s="20"/>
      <c r="N5" s="18"/>
      <c r="O5" s="19"/>
    </row>
    <row r="6" spans="1:15" s="6" customFormat="1" ht="19.5" customHeight="1">
      <c r="A6" s="1869" t="s">
        <v>86</v>
      </c>
      <c r="B6" s="1860"/>
      <c r="C6" s="1503">
        <v>10</v>
      </c>
      <c r="D6" s="1254">
        <v>10</v>
      </c>
      <c r="E6" s="1504">
        <f>SUM(E97:E109)</f>
        <v>70</v>
      </c>
      <c r="F6" s="1503">
        <v>10</v>
      </c>
      <c r="G6" s="1254">
        <v>0</v>
      </c>
      <c r="H6" s="1867"/>
      <c r="I6" s="1867"/>
      <c r="J6" s="1865" t="s">
        <v>87</v>
      </c>
      <c r="K6" s="1862" t="s">
        <v>1515</v>
      </c>
      <c r="L6" s="17"/>
      <c r="M6" s="17"/>
      <c r="N6" s="18"/>
      <c r="O6" s="1219"/>
    </row>
    <row r="7" spans="1:15" s="6" customFormat="1" ht="18" customHeight="1">
      <c r="A7" s="1870" t="s">
        <v>88</v>
      </c>
      <c r="B7" s="1868">
        <f>IF(B4&lt;0,B4,ROUNDDOWN(B4*0.5,0))</f>
        <v>0</v>
      </c>
      <c r="C7" s="1264">
        <f>IF(C4&lt;0,C4,ROUNDDOWN(C4*0.2,0))</f>
        <v>0</v>
      </c>
      <c r="D7" s="1264">
        <f>IF(D4&lt;0,D4,ROUNDDOWN(D4*0.5,0))</f>
        <v>0</v>
      </c>
      <c r="E7" s="1265">
        <f>IF(E4&lt;0,E4,ROUNDDOWN(E4*O2/100,0))</f>
        <v>0</v>
      </c>
      <c r="F7" s="1264">
        <f>IF(F4&lt;0,-F5,ROUNDDOWN(F4*0.4,0))</f>
        <v>0</v>
      </c>
      <c r="G7" s="1264">
        <f>IF(G4&lt;0,G4,ROUNDDOWN(G4*0.5,0))</f>
        <v>0</v>
      </c>
      <c r="H7" s="1264">
        <f>IF(H4&lt;0,H4,ROUNDDOWN(H4*0.3,0))</f>
        <v>0</v>
      </c>
      <c r="I7" s="1264"/>
      <c r="J7" s="1535" t="s">
        <v>1491</v>
      </c>
      <c r="K7" s="1862" t="s">
        <v>1483</v>
      </c>
      <c r="L7" s="21"/>
      <c r="M7" s="21"/>
      <c r="N7" s="21"/>
      <c r="O7" s="19"/>
    </row>
    <row r="8" spans="1:15" s="6" customFormat="1" ht="18">
      <c r="A8" s="1499" t="s">
        <v>1482</v>
      </c>
      <c r="B8" s="1268">
        <v>0</v>
      </c>
      <c r="C8" s="1269">
        <v>0</v>
      </c>
      <c r="D8" s="1270">
        <v>0</v>
      </c>
      <c r="E8" s="1271">
        <v>0</v>
      </c>
      <c r="F8" s="1269">
        <v>0</v>
      </c>
      <c r="G8" s="1269">
        <v>0</v>
      </c>
      <c r="H8" s="1272">
        <v>0</v>
      </c>
      <c r="I8" s="1225"/>
      <c r="J8" s="1859" t="s">
        <v>87</v>
      </c>
      <c r="K8" s="1381" t="s">
        <v>87</v>
      </c>
      <c r="L8" s="1227" t="s">
        <v>1482</v>
      </c>
      <c r="M8" s="1227"/>
      <c r="N8" s="18"/>
      <c r="O8" s="19"/>
    </row>
    <row r="9" spans="1:15" s="6" customFormat="1" ht="15" hidden="1">
      <c r="A9" s="1266" t="s">
        <v>89</v>
      </c>
      <c r="B9" s="1275">
        <f>SUM(B95)</f>
        <v>0</v>
      </c>
      <c r="C9" s="1275">
        <f>SUM(C95)</f>
        <v>0</v>
      </c>
      <c r="D9" s="1276">
        <f>SUM(D78,D79,D76,D77,D95)</f>
        <v>0</v>
      </c>
      <c r="E9" s="1277">
        <f>SUM(E92:E93)</f>
        <v>0</v>
      </c>
      <c r="F9" s="1275">
        <f>SUM(F67,F69,F95)</f>
        <v>0</v>
      </c>
      <c r="G9" s="1267"/>
      <c r="H9" s="1275">
        <f>SUM(H53:H55)</f>
        <v>0</v>
      </c>
      <c r="I9" s="1278">
        <f>SUM(I80:I84)</f>
        <v>20</v>
      </c>
      <c r="J9" s="1382" t="s">
        <v>1475</v>
      </c>
      <c r="K9" s="23"/>
      <c r="L9" s="20"/>
      <c r="M9" s="1227"/>
      <c r="N9" s="18"/>
      <c r="O9" s="19"/>
    </row>
    <row r="10" spans="1:15" s="6" customFormat="1" ht="15" hidden="1">
      <c r="A10" s="1274" t="s">
        <v>1476</v>
      </c>
      <c r="B10" s="1238">
        <f>SUM(B31:B94)+SUM(B97:B109)</f>
        <v>10</v>
      </c>
      <c r="C10" s="1238">
        <f>SUM(C31:C94)</f>
        <v>10</v>
      </c>
      <c r="D10" s="1238">
        <f>SUM(D31:D94)</f>
        <v>20</v>
      </c>
      <c r="E10" s="1238">
        <f>SUM(E31:E91)+E94</f>
        <v>10</v>
      </c>
      <c r="F10" s="1238">
        <f>SUM(F31:F94)</f>
        <v>50</v>
      </c>
      <c r="G10" s="1238">
        <f>SUM(G31:G94)</f>
        <v>0</v>
      </c>
      <c r="H10" s="1238">
        <f>SUM(H31:H94)</f>
        <v>30</v>
      </c>
      <c r="I10" s="1264">
        <f>SUM(I31:I79)+SUM(I85:I94)</f>
        <v>0</v>
      </c>
      <c r="J10" s="1253" t="s">
        <v>1475</v>
      </c>
      <c r="K10" s="23"/>
      <c r="L10" s="20"/>
      <c r="M10" s="1227"/>
      <c r="N10" s="18"/>
      <c r="O10" s="19"/>
    </row>
    <row r="11" spans="1:15" s="6" customFormat="1" ht="18.75">
      <c r="A11" s="1380" t="s">
        <v>93</v>
      </c>
      <c r="B11" s="1543">
        <f>ROUNDDOWN(B12/50,0)+IF(B7&gt;0,ROUNDDOWN(B7/25,0),0)+8</f>
        <v>11</v>
      </c>
      <c r="C11" s="1543">
        <f>ROUNDDOWN(C12/50,0)+IF(C7&gt;0,ROUNDDOWN(C7/25,0),0)+2</f>
        <v>3</v>
      </c>
      <c r="D11" s="1543">
        <f>ROUNDDOWN(D12/50,0)+IF(D7&gt;0,ROUNDDOWN(D7/25,0),0)+6</f>
        <v>8</v>
      </c>
      <c r="E11" s="1543">
        <f>ROUNDDOWN(E12/50,0)+IF(E7&gt;0,ROUNDDOWN(E7/25,0),0)+6</f>
        <v>8</v>
      </c>
      <c r="F11" s="1543">
        <f>ROUNDDOWN(F12/50,0)+IF(F7&gt;0,ROUNDDOWN(F7/25,0),0)+6</f>
        <v>9</v>
      </c>
      <c r="G11" s="1543">
        <f>ROUNDDOWN(G12/50,0)+IF(G7&gt;0,ROUNDDOWN(G7/25,0),0)+ROUNDDOWN((O3+O4)/10,0)</f>
        <v>2</v>
      </c>
      <c r="H11" s="1543">
        <f>IF(H12=0,0,ROUNDDOWN(H12/50,0)+IF(H7&gt;0,ROUNDDOWN(H7/25,0),0)+3)</f>
        <v>4</v>
      </c>
      <c r="I11" s="1379"/>
      <c r="J11" s="1536" t="s">
        <v>1477</v>
      </c>
      <c r="K11" s="1863" t="s">
        <v>1516</v>
      </c>
      <c r="L11" s="20"/>
      <c r="M11" s="20"/>
      <c r="N11" s="18"/>
      <c r="O11" s="19"/>
    </row>
    <row r="12" spans="1:15" s="6" customFormat="1" ht="18">
      <c r="A12" s="1237" t="s">
        <v>91</v>
      </c>
      <c r="B12" s="1537">
        <f>B13+B10+IF(B4&lt;0,B5+B4,0)</f>
        <v>160</v>
      </c>
      <c r="C12" s="1538">
        <f>C13+C10+IF(C4&lt;0,C4,0)</f>
        <v>70</v>
      </c>
      <c r="D12" s="1539">
        <f>D13+D10+IF(D4&lt;0,D5+D4,0)</f>
        <v>100</v>
      </c>
      <c r="E12" s="1540">
        <f>E13+E10+IF(E4&lt;0,E5+E4,0)</f>
        <v>100</v>
      </c>
      <c r="F12" s="1864">
        <f>F13+F10+IF(F4&lt;0,F5+F4,0)</f>
        <v>170</v>
      </c>
      <c r="G12" s="1541">
        <f>G13+G10+IF(G4&lt;0,G5+G4,0)</f>
        <v>100</v>
      </c>
      <c r="H12" s="1542">
        <f>H13+H10+IF(H4&lt;0,H4,0)</f>
        <v>90</v>
      </c>
      <c r="I12" s="1239">
        <f>I13+I10+IF(I4&lt;0,I4,0)</f>
        <v>20</v>
      </c>
      <c r="J12" s="1535" t="s">
        <v>1491</v>
      </c>
      <c r="K12" s="1231" t="s">
        <v>1473</v>
      </c>
      <c r="L12" s="22"/>
      <c r="M12" s="22"/>
      <c r="N12" s="25"/>
      <c r="O12" s="26"/>
    </row>
    <row r="13" spans="1:15" s="6" customFormat="1" ht="18.75" thickBot="1">
      <c r="A13" s="1237" t="s">
        <v>90</v>
      </c>
      <c r="B13" s="1257">
        <f aca="true" t="shared" si="0" ref="B13:I13">(B15+B8+B6)-B9</f>
        <v>150</v>
      </c>
      <c r="C13" s="1258">
        <f t="shared" si="0"/>
        <v>60</v>
      </c>
      <c r="D13" s="1259">
        <f t="shared" si="0"/>
        <v>80</v>
      </c>
      <c r="E13" s="1261">
        <f t="shared" si="0"/>
        <v>90</v>
      </c>
      <c r="F13" s="1500">
        <f t="shared" si="0"/>
        <v>120</v>
      </c>
      <c r="G13" s="1262">
        <f t="shared" si="0"/>
        <v>100</v>
      </c>
      <c r="H13" s="1263">
        <f t="shared" si="0"/>
        <v>60</v>
      </c>
      <c r="I13" s="1260">
        <f t="shared" si="0"/>
        <v>20</v>
      </c>
      <c r="J13" s="1535" t="s">
        <v>1491</v>
      </c>
      <c r="K13" s="1232" t="s">
        <v>1474</v>
      </c>
      <c r="L13" s="1228"/>
      <c r="M13" s="1228"/>
      <c r="N13" s="1208"/>
      <c r="O13" s="1229"/>
    </row>
    <row r="14" spans="1:15" s="6" customFormat="1" ht="16.5" thickBot="1">
      <c r="A14" s="28"/>
      <c r="B14" s="1255"/>
      <c r="C14" s="1255"/>
      <c r="D14" s="1279" t="s">
        <v>1517</v>
      </c>
      <c r="E14" s="1255"/>
      <c r="F14" s="1255"/>
      <c r="G14" s="1255"/>
      <c r="H14" s="1256"/>
      <c r="I14" s="1255"/>
      <c r="J14" s="1226"/>
      <c r="K14" s="1496"/>
      <c r="L14" s="1498"/>
      <c r="M14" s="1234"/>
      <c r="N14" s="1230"/>
      <c r="O14" s="1235"/>
    </row>
    <row r="15" spans="1:16" s="6" customFormat="1" ht="17.25" hidden="1" thickBot="1" thickTop="1">
      <c r="A15" s="1495" t="s">
        <v>83</v>
      </c>
      <c r="B15" s="1330">
        <v>150</v>
      </c>
      <c r="C15" s="1331">
        <v>50</v>
      </c>
      <c r="D15" s="1332">
        <v>70</v>
      </c>
      <c r="E15" s="1334">
        <v>20</v>
      </c>
      <c r="F15" s="1331">
        <v>110</v>
      </c>
      <c r="G15" s="1331">
        <v>100</v>
      </c>
      <c r="H15" s="1331">
        <v>60</v>
      </c>
      <c r="I15" s="1333">
        <v>40</v>
      </c>
      <c r="J15" s="1222"/>
      <c r="K15" s="1369" t="s">
        <v>1403</v>
      </c>
      <c r="L15" s="657"/>
      <c r="M15" s="1243"/>
      <c r="N15" s="657"/>
      <c r="O15" s="1240"/>
      <c r="P15" s="287"/>
    </row>
    <row r="16" spans="1:16" s="6" customFormat="1" ht="19.5" thickBot="1" thickTop="1">
      <c r="A16" s="2745" t="s">
        <v>1403</v>
      </c>
      <c r="B16" s="1280">
        <v>40</v>
      </c>
      <c r="C16" s="1281">
        <v>40</v>
      </c>
      <c r="D16" s="1282">
        <v>40</v>
      </c>
      <c r="E16" s="1284">
        <v>40</v>
      </c>
      <c r="F16" s="1285">
        <v>40</v>
      </c>
      <c r="G16" s="1286">
        <v>40</v>
      </c>
      <c r="H16" s="1287">
        <v>40</v>
      </c>
      <c r="I16" s="1283">
        <v>40</v>
      </c>
      <c r="J16" s="1335" t="s">
        <v>1082</v>
      </c>
      <c r="K16" s="1497" t="s">
        <v>1403</v>
      </c>
      <c r="L16" s="657"/>
      <c r="M16" s="1244"/>
      <c r="N16" s="657"/>
      <c r="O16" s="1249"/>
      <c r="P16" s="287"/>
    </row>
    <row r="17" spans="1:16" s="6" customFormat="1" ht="19.5" customHeight="1" thickBot="1">
      <c r="A17" s="2746"/>
      <c r="B17" s="1288">
        <v>150</v>
      </c>
      <c r="C17" s="1289">
        <v>50</v>
      </c>
      <c r="D17" s="1290">
        <v>70</v>
      </c>
      <c r="E17" s="1292">
        <v>90</v>
      </c>
      <c r="F17" s="1289">
        <v>120</v>
      </c>
      <c r="G17" s="1356">
        <v>100</v>
      </c>
      <c r="H17" s="1363">
        <v>60</v>
      </c>
      <c r="I17" s="1291">
        <v>20</v>
      </c>
      <c r="J17" s="1359" t="s">
        <v>1481</v>
      </c>
      <c r="K17" s="1339" t="s">
        <v>87</v>
      </c>
      <c r="L17" s="1233"/>
      <c r="M17" s="1245"/>
      <c r="N17" s="1233"/>
      <c r="O17" s="1250"/>
      <c r="P17" s="287"/>
    </row>
    <row r="18" spans="1:16" s="6" customFormat="1" ht="19.5" customHeight="1" thickBot="1" thickTop="1">
      <c r="A18" s="2749" t="s">
        <v>1412</v>
      </c>
      <c r="B18" s="1293">
        <v>41</v>
      </c>
      <c r="C18" s="1294">
        <v>41</v>
      </c>
      <c r="D18" s="1295">
        <v>41</v>
      </c>
      <c r="E18" s="1297">
        <v>41</v>
      </c>
      <c r="F18" s="1298">
        <v>41</v>
      </c>
      <c r="G18" s="1299">
        <v>41</v>
      </c>
      <c r="H18" s="1300">
        <v>41</v>
      </c>
      <c r="I18" s="1296">
        <v>41</v>
      </c>
      <c r="J18" s="1337" t="s">
        <v>1082</v>
      </c>
      <c r="K18" s="1338" t="s">
        <v>87</v>
      </c>
      <c r="L18" s="1501">
        <v>1941</v>
      </c>
      <c r="M18" s="1246"/>
      <c r="N18" s="657"/>
      <c r="O18" s="1251"/>
      <c r="P18" s="287"/>
    </row>
    <row r="19" spans="1:16" s="6" customFormat="1" ht="19.5" customHeight="1" thickBot="1">
      <c r="A19" s="2750"/>
      <c r="B19" s="1301">
        <v>150</v>
      </c>
      <c r="C19" s="1302">
        <v>50</v>
      </c>
      <c r="D19" s="1303">
        <v>70</v>
      </c>
      <c r="E19" s="1305">
        <v>90</v>
      </c>
      <c r="F19" s="1302">
        <v>120</v>
      </c>
      <c r="G19" s="1357">
        <v>100</v>
      </c>
      <c r="H19" s="1364">
        <v>60</v>
      </c>
      <c r="I19" s="1304">
        <v>20</v>
      </c>
      <c r="J19" s="1360" t="s">
        <v>1481</v>
      </c>
      <c r="K19" s="1344" t="s">
        <v>87</v>
      </c>
      <c r="L19" s="1502" t="s">
        <v>1479</v>
      </c>
      <c r="M19" s="1243"/>
      <c r="N19" s="657"/>
      <c r="O19" s="1251"/>
      <c r="P19" s="287"/>
    </row>
    <row r="20" spans="1:16" s="6" customFormat="1" ht="19.5" thickBot="1" thickTop="1">
      <c r="A20" s="2747" t="s">
        <v>1422</v>
      </c>
      <c r="B20" s="1306">
        <v>42</v>
      </c>
      <c r="C20" s="1307">
        <v>42</v>
      </c>
      <c r="D20" s="1308">
        <v>42</v>
      </c>
      <c r="E20" s="1310">
        <v>42</v>
      </c>
      <c r="F20" s="1311">
        <v>42</v>
      </c>
      <c r="G20" s="1312">
        <v>42</v>
      </c>
      <c r="H20" s="1313">
        <v>42</v>
      </c>
      <c r="I20" s="1309">
        <v>42</v>
      </c>
      <c r="J20" s="1336" t="s">
        <v>1082</v>
      </c>
      <c r="K20" s="1340" t="s">
        <v>87</v>
      </c>
      <c r="L20" s="1241"/>
      <c r="M20" s="1376">
        <v>1942</v>
      </c>
      <c r="N20" s="657"/>
      <c r="O20" s="1251"/>
      <c r="P20" s="287"/>
    </row>
    <row r="21" spans="1:16" s="6" customFormat="1" ht="16.5" thickBot="1">
      <c r="A21" s="2748"/>
      <c r="B21" s="1314">
        <v>150</v>
      </c>
      <c r="C21" s="1315">
        <v>50</v>
      </c>
      <c r="D21" s="1316">
        <v>70</v>
      </c>
      <c r="E21" s="1318">
        <v>90</v>
      </c>
      <c r="F21" s="1315">
        <v>120</v>
      </c>
      <c r="G21" s="1358">
        <v>100</v>
      </c>
      <c r="H21" s="1365">
        <v>60</v>
      </c>
      <c r="I21" s="1317">
        <v>20</v>
      </c>
      <c r="J21" s="1361" t="s">
        <v>1481</v>
      </c>
      <c r="K21" s="1341" t="s">
        <v>87</v>
      </c>
      <c r="L21" s="1242"/>
      <c r="M21" s="1377" t="s">
        <v>1479</v>
      </c>
      <c r="N21" s="657"/>
      <c r="O21" s="1251"/>
      <c r="P21" s="287"/>
    </row>
    <row r="22" spans="1:16" s="6" customFormat="1" ht="19.5" thickBot="1" thickTop="1">
      <c r="A22" s="2751" t="s">
        <v>1432</v>
      </c>
      <c r="B22" s="1293">
        <v>43</v>
      </c>
      <c r="C22" s="1294">
        <v>43</v>
      </c>
      <c r="D22" s="1295">
        <v>43</v>
      </c>
      <c r="E22" s="1297">
        <v>43</v>
      </c>
      <c r="F22" s="1298">
        <v>43</v>
      </c>
      <c r="G22" s="1299">
        <v>43</v>
      </c>
      <c r="H22" s="1300">
        <v>43</v>
      </c>
      <c r="I22" s="1296">
        <v>43</v>
      </c>
      <c r="J22" s="1337" t="s">
        <v>1082</v>
      </c>
      <c r="K22" s="1338" t="s">
        <v>87</v>
      </c>
      <c r="L22" s="288"/>
      <c r="M22" s="288"/>
      <c r="N22" s="404">
        <v>1943</v>
      </c>
      <c r="O22" s="1252"/>
      <c r="P22" s="287"/>
    </row>
    <row r="23" spans="1:16" s="6" customFormat="1" ht="19.5" customHeight="1" thickBot="1">
      <c r="A23" s="2752"/>
      <c r="B23" s="1301">
        <v>150</v>
      </c>
      <c r="C23" s="1302">
        <v>50</v>
      </c>
      <c r="D23" s="1303">
        <v>70</v>
      </c>
      <c r="E23" s="1305">
        <v>90</v>
      </c>
      <c r="F23" s="1302">
        <v>120</v>
      </c>
      <c r="G23" s="1357">
        <v>100</v>
      </c>
      <c r="H23" s="1364">
        <v>60</v>
      </c>
      <c r="I23" s="1304">
        <v>20</v>
      </c>
      <c r="J23" s="1360" t="s">
        <v>1481</v>
      </c>
      <c r="K23" s="1344" t="s">
        <v>87</v>
      </c>
      <c r="L23" s="414"/>
      <c r="M23" s="414"/>
      <c r="N23" s="1373" t="s">
        <v>1479</v>
      </c>
      <c r="O23" s="1240"/>
      <c r="P23" s="287"/>
    </row>
    <row r="24" spans="1:16" s="6" customFormat="1" ht="19.5" thickBot="1" thickTop="1">
      <c r="A24" s="2745" t="s">
        <v>1442</v>
      </c>
      <c r="B24" s="1319">
        <v>44</v>
      </c>
      <c r="C24" s="1320">
        <v>44</v>
      </c>
      <c r="D24" s="1321">
        <v>44</v>
      </c>
      <c r="E24" s="1323">
        <v>44</v>
      </c>
      <c r="F24" s="1324">
        <v>44</v>
      </c>
      <c r="G24" s="1354">
        <v>44</v>
      </c>
      <c r="H24" s="1367">
        <v>44</v>
      </c>
      <c r="I24" s="1322">
        <v>44</v>
      </c>
      <c r="J24" s="1335" t="s">
        <v>1082</v>
      </c>
      <c r="K24" s="1342" t="s">
        <v>87</v>
      </c>
      <c r="L24" s="1247"/>
      <c r="M24" s="1247"/>
      <c r="N24" s="1247"/>
      <c r="O24" s="1370">
        <v>1944</v>
      </c>
      <c r="P24" s="287"/>
    </row>
    <row r="25" spans="1:16" s="6" customFormat="1" ht="16.5" thickBot="1">
      <c r="A25" s="2746"/>
      <c r="B25" s="1325">
        <v>150</v>
      </c>
      <c r="C25" s="1326">
        <v>50</v>
      </c>
      <c r="D25" s="1327">
        <v>70</v>
      </c>
      <c r="E25" s="1329">
        <v>90</v>
      </c>
      <c r="F25" s="1326">
        <v>120</v>
      </c>
      <c r="G25" s="1355">
        <v>100</v>
      </c>
      <c r="H25" s="1368">
        <v>60</v>
      </c>
      <c r="I25" s="1328">
        <v>20</v>
      </c>
      <c r="J25" s="1359" t="s">
        <v>1481</v>
      </c>
      <c r="K25" s="1343" t="s">
        <v>87</v>
      </c>
      <c r="L25" s="1248"/>
      <c r="M25" s="1248"/>
      <c r="N25" s="1248"/>
      <c r="O25" s="1374" t="s">
        <v>1479</v>
      </c>
      <c r="P25" s="287"/>
    </row>
    <row r="26" spans="1:15" s="27" customFormat="1" ht="19.5" thickBot="1" thickTop="1">
      <c r="A26" s="2749" t="s">
        <v>1452</v>
      </c>
      <c r="B26" s="1293">
        <v>45</v>
      </c>
      <c r="C26" s="1294">
        <v>45</v>
      </c>
      <c r="D26" s="1295">
        <v>45</v>
      </c>
      <c r="E26" s="1297">
        <v>45</v>
      </c>
      <c r="F26" s="1298">
        <v>45</v>
      </c>
      <c r="G26" s="1299">
        <v>45</v>
      </c>
      <c r="H26" s="1300">
        <v>45</v>
      </c>
      <c r="I26" s="1296">
        <v>45</v>
      </c>
      <c r="J26" s="1337" t="s">
        <v>1082</v>
      </c>
      <c r="K26" s="1338" t="s">
        <v>87</v>
      </c>
      <c r="L26" s="1236"/>
      <c r="M26" s="1236"/>
      <c r="N26" s="1236"/>
      <c r="O26" s="1371">
        <v>1945</v>
      </c>
    </row>
    <row r="27" spans="1:15" s="6" customFormat="1" ht="15.75" thickBot="1">
      <c r="A27" s="2750"/>
      <c r="B27" s="1325">
        <v>150</v>
      </c>
      <c r="C27" s="1326">
        <v>50</v>
      </c>
      <c r="D27" s="1327">
        <v>70</v>
      </c>
      <c r="E27" s="1329">
        <v>90</v>
      </c>
      <c r="F27" s="1326">
        <v>120</v>
      </c>
      <c r="G27" s="1355">
        <v>100</v>
      </c>
      <c r="H27" s="1366">
        <v>60</v>
      </c>
      <c r="I27" s="1328">
        <v>20</v>
      </c>
      <c r="J27" s="1360" t="s">
        <v>1481</v>
      </c>
      <c r="K27" s="1344" t="s">
        <v>87</v>
      </c>
      <c r="L27" s="1345"/>
      <c r="M27" s="414"/>
      <c r="N27" s="414"/>
      <c r="O27" s="1345" t="s">
        <v>1479</v>
      </c>
    </row>
    <row r="28" spans="1:16" s="6" customFormat="1" ht="15.75" customHeight="1" thickBot="1" thickTop="1">
      <c r="A28" s="2747" t="s">
        <v>1462</v>
      </c>
      <c r="B28" s="1306">
        <v>46</v>
      </c>
      <c r="C28" s="1307">
        <v>46</v>
      </c>
      <c r="D28" s="1308">
        <v>46</v>
      </c>
      <c r="E28" s="1310">
        <v>46</v>
      </c>
      <c r="F28" s="1311">
        <v>46</v>
      </c>
      <c r="G28" s="1312">
        <v>46</v>
      </c>
      <c r="H28" s="1313">
        <v>46</v>
      </c>
      <c r="I28" s="1309">
        <v>46</v>
      </c>
      <c r="J28" s="1349" t="s">
        <v>1082</v>
      </c>
      <c r="K28" s="1350" t="s">
        <v>87</v>
      </c>
      <c r="L28" s="1351"/>
      <c r="M28" s="1351"/>
      <c r="N28" s="1351"/>
      <c r="O28" s="1372">
        <v>1946</v>
      </c>
      <c r="P28" s="287"/>
    </row>
    <row r="29" spans="1:16" s="6" customFormat="1" ht="15.75" thickBot="1">
      <c r="A29" s="2748"/>
      <c r="B29" s="1325">
        <v>150</v>
      </c>
      <c r="C29" s="1326">
        <v>50</v>
      </c>
      <c r="D29" s="1327">
        <v>70</v>
      </c>
      <c r="E29" s="1329">
        <v>90</v>
      </c>
      <c r="F29" s="1326">
        <v>120</v>
      </c>
      <c r="G29" s="1355">
        <v>100</v>
      </c>
      <c r="H29" s="1366">
        <v>60</v>
      </c>
      <c r="I29" s="1328">
        <v>20</v>
      </c>
      <c r="J29" s="1362" t="s">
        <v>1481</v>
      </c>
      <c r="K29" s="1352" t="s">
        <v>87</v>
      </c>
      <c r="L29" s="1353"/>
      <c r="M29" s="1353"/>
      <c r="N29" s="1353"/>
      <c r="O29" s="1375" t="s">
        <v>1479</v>
      </c>
      <c r="P29" s="287"/>
    </row>
    <row r="30" spans="1:15" s="30" customFormat="1" ht="29.25" customHeight="1" thickTop="1">
      <c r="A30" s="7"/>
      <c r="B30" s="29"/>
      <c r="C30" s="29"/>
      <c r="D30" s="29"/>
      <c r="E30" s="29"/>
      <c r="F30" s="1514" t="s">
        <v>1490</v>
      </c>
      <c r="G30" s="29"/>
      <c r="H30" s="29"/>
      <c r="I30" s="1514"/>
      <c r="J30" s="1346"/>
      <c r="K30" s="1347"/>
      <c r="L30" s="1348"/>
      <c r="M30" s="1348"/>
      <c r="N30" s="1348"/>
      <c r="O30" s="1348"/>
    </row>
    <row r="31" spans="1:24" s="30" customFormat="1" ht="14.25" customHeight="1" thickBot="1">
      <c r="A31" s="31" t="s">
        <v>94</v>
      </c>
      <c r="B31" s="32"/>
      <c r="C31" s="32"/>
      <c r="D31" s="1532"/>
      <c r="E31" s="32"/>
      <c r="F31" s="32"/>
      <c r="G31" s="32"/>
      <c r="H31" s="32"/>
      <c r="I31" s="1533"/>
      <c r="J31" s="1797">
        <v>20</v>
      </c>
      <c r="K31" s="15">
        <f>SUM(J31:J93)</f>
        <v>305</v>
      </c>
      <c r="L31" s="33"/>
      <c r="M31" s="33"/>
      <c r="N31" s="1505" t="s">
        <v>1484</v>
      </c>
      <c r="O31" s="33"/>
      <c r="P31" s="33"/>
      <c r="Q31" s="34"/>
      <c r="R31" s="34"/>
      <c r="S31" s="34"/>
      <c r="T31" s="34"/>
      <c r="U31" s="34"/>
      <c r="V31" s="34"/>
      <c r="W31" s="34"/>
      <c r="X31" s="34"/>
    </row>
    <row r="32" spans="1:15" s="33" customFormat="1" ht="12.75">
      <c r="A32" s="31" t="s">
        <v>95</v>
      </c>
      <c r="B32" s="32"/>
      <c r="C32" s="32"/>
      <c r="D32" s="1518"/>
      <c r="E32" s="32"/>
      <c r="F32" s="32"/>
      <c r="G32" s="32"/>
      <c r="H32" s="32"/>
      <c r="I32" s="1519"/>
      <c r="J32" s="1797">
        <v>10</v>
      </c>
      <c r="K32" s="9"/>
      <c r="L32" s="35" t="s">
        <v>96</v>
      </c>
      <c r="M32" s="36" t="s">
        <v>97</v>
      </c>
      <c r="N32" s="33" t="s">
        <v>98</v>
      </c>
      <c r="O32" s="33" t="s">
        <v>99</v>
      </c>
    </row>
    <row r="33" spans="1:15" s="33" customFormat="1" ht="12.75">
      <c r="A33" s="31" t="s">
        <v>100</v>
      </c>
      <c r="B33" s="32"/>
      <c r="C33" s="32"/>
      <c r="D33" s="1518"/>
      <c r="E33" s="32"/>
      <c r="F33" s="32"/>
      <c r="G33" s="32"/>
      <c r="H33" s="32"/>
      <c r="I33" s="1519"/>
      <c r="J33" s="1797">
        <v>15</v>
      </c>
      <c r="K33" s="9"/>
      <c r="L33" s="37">
        <v>10</v>
      </c>
      <c r="M33" s="38">
        <v>25</v>
      </c>
      <c r="N33" s="295" t="s">
        <v>238</v>
      </c>
      <c r="O33" s="295" t="s">
        <v>102</v>
      </c>
    </row>
    <row r="34" spans="1:15" s="33" customFormat="1" ht="12.75">
      <c r="A34" s="31" t="s">
        <v>101</v>
      </c>
      <c r="B34" s="32"/>
      <c r="C34" s="32"/>
      <c r="D34" s="1518"/>
      <c r="E34" s="32"/>
      <c r="F34" s="32"/>
      <c r="G34" s="32"/>
      <c r="H34" s="32"/>
      <c r="I34" s="1519"/>
      <c r="J34" s="1797">
        <v>5</v>
      </c>
      <c r="K34" s="9"/>
      <c r="L34" s="37">
        <v>20</v>
      </c>
      <c r="M34" s="38">
        <v>50</v>
      </c>
      <c r="N34" s="9" t="s">
        <v>102</v>
      </c>
      <c r="O34" s="295" t="s">
        <v>103</v>
      </c>
    </row>
    <row r="35" spans="1:15" s="33" customFormat="1" ht="12.75">
      <c r="A35" s="31" t="s">
        <v>104</v>
      </c>
      <c r="B35" s="32"/>
      <c r="C35" s="32"/>
      <c r="D35" s="1518"/>
      <c r="E35" s="32"/>
      <c r="F35" s="32"/>
      <c r="G35" s="32"/>
      <c r="H35" s="32"/>
      <c r="I35" s="1519"/>
      <c r="J35" s="1797">
        <v>10</v>
      </c>
      <c r="K35" s="9"/>
      <c r="L35" s="37">
        <v>30</v>
      </c>
      <c r="M35" s="38">
        <v>75</v>
      </c>
      <c r="N35" s="295" t="s">
        <v>302</v>
      </c>
      <c r="O35" s="9" t="s">
        <v>105</v>
      </c>
    </row>
    <row r="36" spans="1:15" s="33" customFormat="1" ht="12.75">
      <c r="A36" s="31" t="s">
        <v>106</v>
      </c>
      <c r="B36" s="32"/>
      <c r="C36" s="32"/>
      <c r="D36" s="1518"/>
      <c r="E36" s="32"/>
      <c r="F36" s="32"/>
      <c r="G36" s="32"/>
      <c r="H36" s="32"/>
      <c r="I36" s="1519"/>
      <c r="J36" s="1797">
        <v>10</v>
      </c>
      <c r="K36" s="9"/>
      <c r="L36" s="37">
        <v>35</v>
      </c>
      <c r="M36" s="38">
        <v>100</v>
      </c>
      <c r="N36" s="9" t="s">
        <v>107</v>
      </c>
      <c r="O36" s="9" t="s">
        <v>108</v>
      </c>
    </row>
    <row r="37" spans="1:15" s="33" customFormat="1" ht="12.75">
      <c r="A37" s="39" t="s">
        <v>109</v>
      </c>
      <c r="B37" s="32"/>
      <c r="C37" s="32"/>
      <c r="D37" s="1518"/>
      <c r="E37" s="32"/>
      <c r="F37" s="32"/>
      <c r="G37" s="32"/>
      <c r="H37" s="32"/>
      <c r="I37" s="1519"/>
      <c r="J37" s="1797">
        <v>10</v>
      </c>
      <c r="K37" s="9"/>
      <c r="L37" s="37">
        <v>40</v>
      </c>
      <c r="M37" s="38">
        <v>125</v>
      </c>
      <c r="N37" s="9" t="s">
        <v>110</v>
      </c>
      <c r="O37" s="9" t="s">
        <v>111</v>
      </c>
    </row>
    <row r="38" spans="1:15" s="33" customFormat="1" ht="12.75">
      <c r="A38" s="31" t="s">
        <v>112</v>
      </c>
      <c r="B38" s="32"/>
      <c r="C38" s="32"/>
      <c r="D38" s="1518"/>
      <c r="E38" s="32"/>
      <c r="F38" s="32"/>
      <c r="G38" s="32"/>
      <c r="H38" s="32"/>
      <c r="I38" s="1519"/>
      <c r="J38" s="1797">
        <v>10</v>
      </c>
      <c r="K38" s="9"/>
      <c r="L38" s="37">
        <v>45</v>
      </c>
      <c r="M38" s="38">
        <v>150</v>
      </c>
      <c r="N38" s="9" t="s">
        <v>113</v>
      </c>
      <c r="O38" s="9" t="s">
        <v>114</v>
      </c>
    </row>
    <row r="39" spans="1:15" s="33" customFormat="1" ht="12.75">
      <c r="A39" s="2032" t="s">
        <v>1555</v>
      </c>
      <c r="B39" s="32"/>
      <c r="C39" s="32"/>
      <c r="D39" s="1518"/>
      <c r="E39" s="32"/>
      <c r="F39" s="32"/>
      <c r="G39" s="32"/>
      <c r="H39" s="32"/>
      <c r="I39" s="1519"/>
      <c r="J39" s="1797">
        <v>5</v>
      </c>
      <c r="K39" s="9"/>
      <c r="L39" s="37">
        <v>50</v>
      </c>
      <c r="M39" s="38">
        <v>175</v>
      </c>
      <c r="N39" s="9" t="s">
        <v>115</v>
      </c>
      <c r="O39" s="9" t="s">
        <v>116</v>
      </c>
    </row>
    <row r="40" spans="1:15" s="33" customFormat="1" ht="12.75">
      <c r="A40" s="31" t="s">
        <v>117</v>
      </c>
      <c r="B40" s="32"/>
      <c r="C40" s="32"/>
      <c r="D40" s="1518"/>
      <c r="E40" s="32"/>
      <c r="F40" s="32"/>
      <c r="G40" s="32"/>
      <c r="H40" s="32"/>
      <c r="I40" s="1519"/>
      <c r="J40" s="1797">
        <v>10</v>
      </c>
      <c r="K40" s="9"/>
      <c r="L40" s="37">
        <v>1</v>
      </c>
      <c r="M40" s="38">
        <v>200</v>
      </c>
      <c r="N40" s="9" t="s">
        <v>118</v>
      </c>
      <c r="O40" s="9" t="s">
        <v>119</v>
      </c>
    </row>
    <row r="41" spans="1:15" s="33" customFormat="1" ht="12.75">
      <c r="A41" s="39" t="s">
        <v>120</v>
      </c>
      <c r="B41" s="32"/>
      <c r="C41" s="32"/>
      <c r="D41" s="1518"/>
      <c r="E41" s="32"/>
      <c r="F41" s="32"/>
      <c r="G41" s="32"/>
      <c r="H41" s="32"/>
      <c r="I41" s="1519"/>
      <c r="J41" s="1797">
        <v>20</v>
      </c>
      <c r="K41" s="9"/>
      <c r="L41" s="37">
        <v>2</v>
      </c>
      <c r="M41" s="38">
        <v>225</v>
      </c>
      <c r="N41" s="9" t="s">
        <v>121</v>
      </c>
      <c r="O41" s="9" t="s">
        <v>122</v>
      </c>
    </row>
    <row r="42" spans="1:15" s="33" customFormat="1" ht="12.75">
      <c r="A42" s="31" t="s">
        <v>123</v>
      </c>
      <c r="B42" s="32"/>
      <c r="C42" s="32"/>
      <c r="D42" s="1518"/>
      <c r="E42" s="32"/>
      <c r="F42" s="32"/>
      <c r="G42" s="32"/>
      <c r="H42" s="32"/>
      <c r="I42" s="1519"/>
      <c r="J42" s="1797">
        <v>10</v>
      </c>
      <c r="K42" s="9"/>
      <c r="L42" s="37">
        <v>3</v>
      </c>
      <c r="M42" s="38">
        <v>250</v>
      </c>
      <c r="N42" s="9" t="s">
        <v>124</v>
      </c>
      <c r="O42" s="9" t="s">
        <v>125</v>
      </c>
    </row>
    <row r="43" spans="1:15" s="33" customFormat="1" ht="12.75">
      <c r="A43" s="39" t="s">
        <v>126</v>
      </c>
      <c r="B43" s="32"/>
      <c r="C43" s="32"/>
      <c r="D43" s="1518"/>
      <c r="E43" s="32"/>
      <c r="F43" s="32"/>
      <c r="G43" s="32"/>
      <c r="H43" s="32"/>
      <c r="I43" s="1519"/>
      <c r="J43" s="1797">
        <v>5</v>
      </c>
      <c r="K43" s="9"/>
      <c r="L43" s="40">
        <v>4</v>
      </c>
      <c r="M43" s="41">
        <v>275</v>
      </c>
      <c r="N43" s="9" t="s">
        <v>127</v>
      </c>
      <c r="O43" s="9" t="s">
        <v>128</v>
      </c>
    </row>
    <row r="44" spans="1:15" s="33" customFormat="1" ht="13.5" thickBot="1">
      <c r="A44" s="39" t="s">
        <v>129</v>
      </c>
      <c r="B44" s="32"/>
      <c r="C44" s="32"/>
      <c r="D44" s="1518"/>
      <c r="E44" s="32"/>
      <c r="F44" s="32"/>
      <c r="G44" s="32"/>
      <c r="H44" s="32"/>
      <c r="I44" s="1519"/>
      <c r="J44" s="1797">
        <v>5</v>
      </c>
      <c r="K44" s="9"/>
      <c r="L44" s="42">
        <v>5</v>
      </c>
      <c r="M44" s="43">
        <v>300</v>
      </c>
      <c r="N44" s="9" t="s">
        <v>130</v>
      </c>
      <c r="O44" s="9" t="s">
        <v>131</v>
      </c>
    </row>
    <row r="45" spans="1:11" s="33" customFormat="1" ht="12.75">
      <c r="A45" s="31" t="s">
        <v>132</v>
      </c>
      <c r="B45" s="32"/>
      <c r="C45" s="32"/>
      <c r="D45" s="1518"/>
      <c r="E45" s="32"/>
      <c r="F45" s="32"/>
      <c r="G45" s="32"/>
      <c r="H45" s="32"/>
      <c r="I45" s="1519"/>
      <c r="J45" s="1797">
        <v>10</v>
      </c>
      <c r="K45" s="9"/>
    </row>
    <row r="46" spans="1:11" s="33" customFormat="1" ht="12.75">
      <c r="A46" s="31" t="s">
        <v>133</v>
      </c>
      <c r="B46" s="32"/>
      <c r="C46" s="32"/>
      <c r="D46" s="1518"/>
      <c r="E46" s="32"/>
      <c r="F46" s="32"/>
      <c r="G46" s="32"/>
      <c r="H46" s="32"/>
      <c r="I46" s="1519"/>
      <c r="J46" s="1797">
        <v>15</v>
      </c>
      <c r="K46" s="9"/>
    </row>
    <row r="47" spans="1:12" s="33" customFormat="1" ht="12.75">
      <c r="A47" s="31" t="s">
        <v>134</v>
      </c>
      <c r="B47" s="32"/>
      <c r="C47" s="32"/>
      <c r="D47" s="1518"/>
      <c r="E47" s="32"/>
      <c r="F47" s="32"/>
      <c r="G47" s="32"/>
      <c r="H47" s="32"/>
      <c r="I47" s="1519"/>
      <c r="J47" s="1797">
        <v>15</v>
      </c>
      <c r="K47" s="9"/>
      <c r="L47" s="1074"/>
    </row>
    <row r="48" spans="1:13" s="33" customFormat="1" ht="12.75">
      <c r="A48" s="31" t="s">
        <v>135</v>
      </c>
      <c r="B48" s="32"/>
      <c r="C48" s="32"/>
      <c r="D48" s="1518"/>
      <c r="E48" s="32"/>
      <c r="F48" s="32"/>
      <c r="G48" s="32"/>
      <c r="H48" s="32"/>
      <c r="I48" s="1519"/>
      <c r="J48" s="1797">
        <v>30</v>
      </c>
      <c r="K48" s="1801"/>
      <c r="L48" s="1803" t="s">
        <v>1082</v>
      </c>
      <c r="M48" s="1804" t="s">
        <v>1510</v>
      </c>
    </row>
    <row r="49" spans="1:12" s="33" customFormat="1" ht="12.75">
      <c r="A49" s="31" t="s">
        <v>136</v>
      </c>
      <c r="B49" s="32"/>
      <c r="C49" s="32"/>
      <c r="D49" s="1518"/>
      <c r="E49" s="32"/>
      <c r="F49" s="32"/>
      <c r="G49" s="32"/>
      <c r="H49" s="32"/>
      <c r="I49" s="1519"/>
      <c r="J49" s="1797">
        <v>5</v>
      </c>
      <c r="K49" s="9"/>
      <c r="L49" s="1802"/>
    </row>
    <row r="50" spans="1:11" s="33" customFormat="1" ht="12.75">
      <c r="A50" s="31" t="s">
        <v>137</v>
      </c>
      <c r="B50" s="32"/>
      <c r="C50" s="32"/>
      <c r="D50" s="1518"/>
      <c r="E50" s="32"/>
      <c r="F50" s="32"/>
      <c r="G50" s="32"/>
      <c r="H50" s="32"/>
      <c r="I50" s="1519"/>
      <c r="J50" s="1797">
        <v>30</v>
      </c>
      <c r="K50" s="9"/>
    </row>
    <row r="51" spans="1:11" s="33" customFormat="1" ht="12.75">
      <c r="A51" s="31" t="s">
        <v>138</v>
      </c>
      <c r="B51" s="32"/>
      <c r="C51" s="32"/>
      <c r="D51" s="1518"/>
      <c r="E51" s="32"/>
      <c r="F51" s="32"/>
      <c r="G51" s="32"/>
      <c r="H51" s="32"/>
      <c r="I51" s="1519"/>
      <c r="J51" s="1797">
        <v>0</v>
      </c>
      <c r="K51" s="9"/>
    </row>
    <row r="52" spans="1:11" s="33" customFormat="1" ht="12.75">
      <c r="A52" s="31" t="s">
        <v>139</v>
      </c>
      <c r="B52" s="32"/>
      <c r="C52" s="32"/>
      <c r="D52" s="1518"/>
      <c r="E52" s="32"/>
      <c r="F52" s="32"/>
      <c r="G52" s="32"/>
      <c r="H52" s="32"/>
      <c r="I52" s="1519"/>
      <c r="J52" s="1797">
        <v>0</v>
      </c>
      <c r="K52" s="9"/>
    </row>
    <row r="53" spans="1:11" s="33" customFormat="1" ht="12.75">
      <c r="A53" s="1545" t="s">
        <v>140</v>
      </c>
      <c r="B53" s="32"/>
      <c r="C53" s="32"/>
      <c r="D53" s="1518"/>
      <c r="E53" s="32"/>
      <c r="F53" s="32"/>
      <c r="G53" s="32"/>
      <c r="H53" s="1552" t="s">
        <v>141</v>
      </c>
      <c r="I53" s="1534"/>
      <c r="J53" s="1525"/>
      <c r="K53" s="9"/>
    </row>
    <row r="54" spans="1:11" s="33" customFormat="1" ht="12.75">
      <c r="A54" s="1545" t="s">
        <v>142</v>
      </c>
      <c r="B54" s="32"/>
      <c r="C54" s="32"/>
      <c r="D54" s="1518"/>
      <c r="E54" s="32"/>
      <c r="F54" s="32"/>
      <c r="G54" s="32"/>
      <c r="H54" s="1552" t="s">
        <v>141</v>
      </c>
      <c r="I54" s="1534"/>
      <c r="J54" s="1525"/>
      <c r="K54" s="9"/>
    </row>
    <row r="55" spans="1:11" s="33" customFormat="1" ht="12.75">
      <c r="A55" s="1545" t="s">
        <v>143</v>
      </c>
      <c r="B55" s="32"/>
      <c r="C55" s="32"/>
      <c r="D55" s="1518"/>
      <c r="E55" s="32"/>
      <c r="F55" s="32"/>
      <c r="G55" s="32"/>
      <c r="H55" s="1552" t="s">
        <v>141</v>
      </c>
      <c r="I55" s="1534"/>
      <c r="J55" s="1525"/>
      <c r="K55" s="9"/>
    </row>
    <row r="56" spans="1:11" s="33" customFormat="1" ht="12.75">
      <c r="A56" s="31" t="s">
        <v>144</v>
      </c>
      <c r="B56" s="32"/>
      <c r="C56" s="32"/>
      <c r="D56" s="1518"/>
      <c r="E56" s="32"/>
      <c r="F56" s="32"/>
      <c r="G56" s="32"/>
      <c r="H56" s="1797">
        <v>5</v>
      </c>
      <c r="I56" s="1534"/>
      <c r="J56" s="1525"/>
      <c r="K56" s="9"/>
    </row>
    <row r="57" spans="1:11" s="33" customFormat="1" ht="12.75">
      <c r="A57" s="31" t="s">
        <v>145</v>
      </c>
      <c r="B57" s="32"/>
      <c r="C57" s="32"/>
      <c r="D57" s="1518"/>
      <c r="E57" s="32"/>
      <c r="F57" s="32"/>
      <c r="G57" s="32"/>
      <c r="H57" s="1797">
        <v>5</v>
      </c>
      <c r="I57" s="1534"/>
      <c r="J57" s="1525"/>
      <c r="K57" s="9"/>
    </row>
    <row r="58" spans="1:11" s="33" customFormat="1" ht="12.75">
      <c r="A58" s="31" t="s">
        <v>146</v>
      </c>
      <c r="B58" s="32"/>
      <c r="C58" s="32"/>
      <c r="D58" s="1518"/>
      <c r="E58" s="32"/>
      <c r="F58" s="32"/>
      <c r="G58" s="32"/>
      <c r="H58" s="1797">
        <v>5</v>
      </c>
      <c r="I58" s="1534"/>
      <c r="J58" s="1525"/>
      <c r="K58" s="9"/>
    </row>
    <row r="59" spans="1:41" s="46" customFormat="1" ht="12.75">
      <c r="A59" s="31" t="s">
        <v>147</v>
      </c>
      <c r="B59" s="32"/>
      <c r="C59" s="32"/>
      <c r="D59" s="1518"/>
      <c r="E59" s="32"/>
      <c r="F59" s="32"/>
      <c r="G59" s="32"/>
      <c r="H59" s="1797">
        <v>5</v>
      </c>
      <c r="I59" s="1534"/>
      <c r="J59" s="1525"/>
      <c r="K59" s="44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s="46" customFormat="1" ht="12.75">
      <c r="A60" s="31" t="s">
        <v>148</v>
      </c>
      <c r="B60" s="32"/>
      <c r="C60" s="1797">
        <v>5</v>
      </c>
      <c r="D60" s="1518"/>
      <c r="E60" s="32"/>
      <c r="F60" s="32"/>
      <c r="G60" s="32"/>
      <c r="H60" s="32"/>
      <c r="I60" s="1534"/>
      <c r="J60" s="1525"/>
      <c r="K60" s="44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s="46" customFormat="1" ht="12.75">
      <c r="A61" s="31" t="s">
        <v>149</v>
      </c>
      <c r="B61" s="32"/>
      <c r="C61" s="1797">
        <v>5</v>
      </c>
      <c r="D61" s="1518"/>
      <c r="E61" s="32"/>
      <c r="F61" s="32"/>
      <c r="G61" s="32"/>
      <c r="H61" s="32"/>
      <c r="I61" s="1534"/>
      <c r="J61" s="1525"/>
      <c r="K61" s="44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11" s="33" customFormat="1" ht="12.75">
      <c r="A62" s="31" t="s">
        <v>150</v>
      </c>
      <c r="B62" s="32"/>
      <c r="C62" s="32"/>
      <c r="D62" s="1518"/>
      <c r="E62" s="32"/>
      <c r="F62" s="1797">
        <v>5</v>
      </c>
      <c r="G62" s="32"/>
      <c r="H62" s="32"/>
      <c r="I62" s="1534"/>
      <c r="J62" s="1525"/>
      <c r="K62" s="9"/>
    </row>
    <row r="63" spans="1:11" s="33" customFormat="1" ht="12.75">
      <c r="A63" s="31" t="s">
        <v>151</v>
      </c>
      <c r="B63" s="32"/>
      <c r="C63" s="32"/>
      <c r="D63" s="1518"/>
      <c r="E63" s="32"/>
      <c r="F63" s="1797">
        <v>5</v>
      </c>
      <c r="G63" s="32"/>
      <c r="H63" s="32"/>
      <c r="I63" s="1534"/>
      <c r="J63" s="1525"/>
      <c r="K63" s="9"/>
    </row>
    <row r="64" spans="1:11" s="33" customFormat="1" ht="12.75">
      <c r="A64" s="31" t="s">
        <v>152</v>
      </c>
      <c r="B64" s="32"/>
      <c r="C64" s="32"/>
      <c r="D64" s="1518"/>
      <c r="E64" s="1797">
        <v>10</v>
      </c>
      <c r="F64" s="32"/>
      <c r="G64" s="32"/>
      <c r="H64" s="32"/>
      <c r="I64" s="1534"/>
      <c r="J64" s="1525"/>
      <c r="K64" s="9"/>
    </row>
    <row r="65" spans="1:11" s="33" customFormat="1" ht="12.75">
      <c r="A65" s="31" t="s">
        <v>153</v>
      </c>
      <c r="B65" s="1797">
        <v>10</v>
      </c>
      <c r="C65" s="1520"/>
      <c r="D65" s="1534"/>
      <c r="E65" s="1521"/>
      <c r="F65" s="1531"/>
      <c r="G65" s="1521"/>
      <c r="H65" s="1521"/>
      <c r="I65" s="1534"/>
      <c r="J65" s="1525"/>
      <c r="K65" s="9"/>
    </row>
    <row r="66" spans="1:11" s="33" customFormat="1" ht="12.75">
      <c r="A66" s="1544" t="s">
        <v>154</v>
      </c>
      <c r="B66" s="1515"/>
      <c r="C66" s="1522"/>
      <c r="D66" s="1522"/>
      <c r="E66" s="1517"/>
      <c r="F66" s="1552" t="s">
        <v>141</v>
      </c>
      <c r="G66" s="1516"/>
      <c r="H66" s="1522"/>
      <c r="I66" s="1522"/>
      <c r="J66" s="1517"/>
      <c r="K66" s="9"/>
    </row>
    <row r="67" spans="1:11" s="33" customFormat="1" ht="12.75">
      <c r="A67" s="1544" t="s">
        <v>155</v>
      </c>
      <c r="B67" s="1516"/>
      <c r="C67" s="1522"/>
      <c r="D67" s="1523"/>
      <c r="E67" s="1517"/>
      <c r="F67" s="1552" t="s">
        <v>141</v>
      </c>
      <c r="G67" s="1516"/>
      <c r="H67" s="1522"/>
      <c r="I67" s="1522"/>
      <c r="J67" s="1517"/>
      <c r="K67" s="9"/>
    </row>
    <row r="68" spans="1:11" s="33" customFormat="1" ht="12.75">
      <c r="A68" s="1544" t="s">
        <v>156</v>
      </c>
      <c r="B68" s="1518"/>
      <c r="C68" s="1519"/>
      <c r="D68" s="32"/>
      <c r="E68" s="1522"/>
      <c r="F68" s="1552" t="s">
        <v>141</v>
      </c>
      <c r="G68" s="1522"/>
      <c r="H68" s="1522"/>
      <c r="I68" s="1559"/>
      <c r="J68" s="1525"/>
      <c r="K68" s="9"/>
    </row>
    <row r="69" spans="1:11" s="33" customFormat="1" ht="12.75">
      <c r="A69" s="1544" t="s">
        <v>157</v>
      </c>
      <c r="B69" s="1518"/>
      <c r="C69" s="1519"/>
      <c r="D69" s="32"/>
      <c r="E69" s="1522"/>
      <c r="F69" s="1552" t="s">
        <v>141</v>
      </c>
      <c r="G69" s="1522"/>
      <c r="H69" s="1522"/>
      <c r="I69" s="1559"/>
      <c r="J69" s="1525"/>
      <c r="K69" s="9"/>
    </row>
    <row r="70" spans="1:11" s="33" customFormat="1" ht="12.75">
      <c r="A70" s="31" t="s">
        <v>158</v>
      </c>
      <c r="B70" s="1518"/>
      <c r="C70" s="1519"/>
      <c r="D70" s="32"/>
      <c r="E70" s="32"/>
      <c r="F70" s="1797">
        <v>5</v>
      </c>
      <c r="G70" s="32"/>
      <c r="H70" s="1522"/>
      <c r="I70" s="32"/>
      <c r="J70" s="1524"/>
      <c r="K70" s="9"/>
    </row>
    <row r="71" spans="1:11" s="33" customFormat="1" ht="12.75">
      <c r="A71" s="31" t="s">
        <v>159</v>
      </c>
      <c r="B71" s="1518"/>
      <c r="C71" s="1519"/>
      <c r="D71" s="32"/>
      <c r="E71" s="32"/>
      <c r="F71" s="1797">
        <v>5</v>
      </c>
      <c r="G71" s="32"/>
      <c r="H71" s="1522"/>
      <c r="I71" s="32"/>
      <c r="J71" s="1524"/>
      <c r="K71" s="9"/>
    </row>
    <row r="72" spans="1:11" s="33" customFormat="1" ht="12.75">
      <c r="A72" s="31" t="s">
        <v>160</v>
      </c>
      <c r="B72" s="1518"/>
      <c r="C72" s="1519"/>
      <c r="D72" s="32"/>
      <c r="E72" s="32"/>
      <c r="F72" s="1797">
        <v>5</v>
      </c>
      <c r="G72" s="32"/>
      <c r="H72" s="1522"/>
      <c r="I72" s="32"/>
      <c r="J72" s="1524"/>
      <c r="K72" s="9"/>
    </row>
    <row r="73" spans="1:11" s="33" customFormat="1" ht="12.75">
      <c r="A73" s="31" t="s">
        <v>161</v>
      </c>
      <c r="B73" s="1518"/>
      <c r="C73" s="1519"/>
      <c r="D73" s="32"/>
      <c r="E73" s="32"/>
      <c r="F73" s="1797">
        <v>5</v>
      </c>
      <c r="G73" s="32"/>
      <c r="H73" s="1522"/>
      <c r="I73" s="32"/>
      <c r="J73" s="1524"/>
      <c r="K73" s="9"/>
    </row>
    <row r="74" spans="1:11" s="33" customFormat="1" ht="12.75">
      <c r="A74" s="31" t="s">
        <v>162</v>
      </c>
      <c r="B74" s="1518"/>
      <c r="C74" s="1519"/>
      <c r="D74" s="32"/>
      <c r="E74" s="32"/>
      <c r="F74" s="1797">
        <v>10</v>
      </c>
      <c r="G74" s="32"/>
      <c r="H74" s="1522"/>
      <c r="I74" s="32"/>
      <c r="J74" s="1524"/>
      <c r="K74" s="9"/>
    </row>
    <row r="75" spans="1:11" s="33" customFormat="1" ht="12.75">
      <c r="A75" s="31" t="s">
        <v>163</v>
      </c>
      <c r="B75" s="1518"/>
      <c r="C75" s="1519"/>
      <c r="D75" s="32"/>
      <c r="E75" s="32"/>
      <c r="F75" s="1797">
        <v>10</v>
      </c>
      <c r="G75" s="32"/>
      <c r="H75" s="1522"/>
      <c r="I75" s="32"/>
      <c r="J75" s="1524"/>
      <c r="K75" s="9"/>
    </row>
    <row r="76" spans="1:11" s="33" customFormat="1" ht="12.75">
      <c r="A76" s="1546" t="s">
        <v>164</v>
      </c>
      <c r="B76" s="1518"/>
      <c r="C76" s="1519"/>
      <c r="D76" s="1552" t="s">
        <v>141</v>
      </c>
      <c r="E76" s="32"/>
      <c r="F76" s="32"/>
      <c r="G76" s="32"/>
      <c r="H76" s="1522"/>
      <c r="I76" s="32"/>
      <c r="J76" s="1529"/>
      <c r="K76" s="1526"/>
    </row>
    <row r="77" spans="1:11" s="33" customFormat="1" ht="12.75">
      <c r="A77" s="1546" t="s">
        <v>165</v>
      </c>
      <c r="B77" s="1518"/>
      <c r="C77" s="1519"/>
      <c r="D77" s="1552" t="s">
        <v>141</v>
      </c>
      <c r="E77" s="32"/>
      <c r="F77" s="32"/>
      <c r="G77" s="32"/>
      <c r="H77" s="1522"/>
      <c r="I77" s="32"/>
      <c r="J77" s="1529"/>
      <c r="K77" s="1526"/>
    </row>
    <row r="78" spans="1:11" s="33" customFormat="1" ht="12.75">
      <c r="A78" s="1546" t="s">
        <v>166</v>
      </c>
      <c r="B78" s="1518"/>
      <c r="C78" s="1519"/>
      <c r="D78" s="1552" t="s">
        <v>141</v>
      </c>
      <c r="E78" s="32"/>
      <c r="F78" s="32"/>
      <c r="G78" s="32"/>
      <c r="H78" s="1522"/>
      <c r="I78" s="32"/>
      <c r="J78" s="1529"/>
      <c r="K78" s="1526"/>
    </row>
    <row r="79" spans="1:11" s="33" customFormat="1" ht="12.75">
      <c r="A79" s="1546" t="s">
        <v>167</v>
      </c>
      <c r="B79" s="1518"/>
      <c r="C79" s="1519"/>
      <c r="D79" s="1552" t="s">
        <v>141</v>
      </c>
      <c r="E79" s="32"/>
      <c r="F79" s="32"/>
      <c r="G79" s="32"/>
      <c r="H79" s="1522"/>
      <c r="I79" s="32"/>
      <c r="J79" s="1529"/>
      <c r="K79" s="1526"/>
    </row>
    <row r="80" spans="1:11" s="33" customFormat="1" ht="12.75">
      <c r="A80" s="1547" t="s">
        <v>168</v>
      </c>
      <c r="B80" s="1518"/>
      <c r="C80" s="1519"/>
      <c r="D80" s="1797">
        <v>5</v>
      </c>
      <c r="E80" s="32"/>
      <c r="F80" s="32"/>
      <c r="G80" s="32"/>
      <c r="H80" s="1522"/>
      <c r="I80" s="1552">
        <v>5</v>
      </c>
      <c r="J80" s="1529"/>
      <c r="K80" s="1526"/>
    </row>
    <row r="81" spans="1:11" s="33" customFormat="1" ht="12.75">
      <c r="A81" s="1547" t="s">
        <v>169</v>
      </c>
      <c r="B81" s="1518"/>
      <c r="C81" s="1519"/>
      <c r="D81" s="1797">
        <v>5</v>
      </c>
      <c r="E81" s="32"/>
      <c r="F81" s="32"/>
      <c r="G81" s="32"/>
      <c r="H81" s="1522"/>
      <c r="I81" s="1552">
        <v>5</v>
      </c>
      <c r="J81" s="1411" t="s">
        <v>1400</v>
      </c>
      <c r="K81" s="1526"/>
    </row>
    <row r="82" spans="1:11" s="33" customFormat="1" ht="12.75">
      <c r="A82" s="1547" t="s">
        <v>170</v>
      </c>
      <c r="B82" s="1518"/>
      <c r="C82" s="1519"/>
      <c r="D82" s="1797">
        <v>5</v>
      </c>
      <c r="E82" s="32"/>
      <c r="F82" s="32"/>
      <c r="G82" s="32"/>
      <c r="H82" s="1522"/>
      <c r="I82" s="1552">
        <v>5</v>
      </c>
      <c r="J82" s="1529"/>
      <c r="K82" s="1526"/>
    </row>
    <row r="83" spans="1:11" s="33" customFormat="1" ht="12.75">
      <c r="A83" s="1547" t="s">
        <v>171</v>
      </c>
      <c r="B83" s="1518"/>
      <c r="C83" s="1519"/>
      <c r="D83" s="1797">
        <v>5</v>
      </c>
      <c r="E83" s="32"/>
      <c r="F83" s="32"/>
      <c r="G83" s="32"/>
      <c r="H83" s="1522"/>
      <c r="I83" s="1552">
        <v>5</v>
      </c>
      <c r="J83" s="1529"/>
      <c r="K83" s="1526"/>
    </row>
    <row r="84" spans="1:11" s="33" customFormat="1" ht="12.75">
      <c r="A84" s="1547" t="s">
        <v>172</v>
      </c>
      <c r="B84" s="1518"/>
      <c r="C84" s="1519"/>
      <c r="D84" s="32"/>
      <c r="E84" s="32"/>
      <c r="F84" s="32"/>
      <c r="G84" s="32"/>
      <c r="H84" s="1522"/>
      <c r="I84" s="1552" t="s">
        <v>141</v>
      </c>
      <c r="J84" s="1530"/>
      <c r="K84" s="1526"/>
    </row>
    <row r="85" spans="1:11" s="33" customFormat="1" ht="12.75">
      <c r="A85" s="1550" t="s">
        <v>173</v>
      </c>
      <c r="B85" s="1518"/>
      <c r="C85" s="1519"/>
      <c r="D85" s="32"/>
      <c r="E85" s="32"/>
      <c r="F85" s="32"/>
      <c r="G85" s="32"/>
      <c r="H85" s="1522"/>
      <c r="I85" s="32"/>
      <c r="J85" s="1798">
        <v>5</v>
      </c>
      <c r="K85" s="9"/>
    </row>
    <row r="86" spans="1:11" s="33" customFormat="1" ht="12" customHeight="1">
      <c r="A86" s="31" t="s">
        <v>174</v>
      </c>
      <c r="B86" s="1518"/>
      <c r="C86" s="1519"/>
      <c r="D86" s="32"/>
      <c r="E86" s="32"/>
      <c r="F86" s="32"/>
      <c r="G86" s="32"/>
      <c r="H86" s="1522"/>
      <c r="I86" s="1522"/>
      <c r="J86" s="1797">
        <v>10</v>
      </c>
      <c r="K86" s="9"/>
    </row>
    <row r="87" spans="1:11" s="33" customFormat="1" ht="12" customHeight="1">
      <c r="A87" s="31" t="s">
        <v>175</v>
      </c>
      <c r="B87" s="1518"/>
      <c r="C87" s="1519"/>
      <c r="D87" s="32"/>
      <c r="E87" s="32"/>
      <c r="F87" s="32"/>
      <c r="G87" s="32"/>
      <c r="H87" s="1522"/>
      <c r="I87" s="1522"/>
      <c r="J87" s="1797">
        <v>10</v>
      </c>
      <c r="K87" s="9"/>
    </row>
    <row r="88" spans="1:11" s="33" customFormat="1" ht="12" customHeight="1">
      <c r="A88" s="31" t="s">
        <v>176</v>
      </c>
      <c r="B88" s="1518"/>
      <c r="C88" s="1519"/>
      <c r="D88" s="32"/>
      <c r="E88" s="32"/>
      <c r="F88" s="32"/>
      <c r="G88" s="32"/>
      <c r="H88" s="1522"/>
      <c r="I88" s="1522"/>
      <c r="J88" s="1797">
        <v>10</v>
      </c>
      <c r="K88" s="9"/>
    </row>
    <row r="89" spans="1:11" s="33" customFormat="1" ht="12" customHeight="1">
      <c r="A89" s="31" t="s">
        <v>177</v>
      </c>
      <c r="B89" s="1518"/>
      <c r="C89" s="1519"/>
      <c r="D89" s="32"/>
      <c r="E89" s="32"/>
      <c r="F89" s="32"/>
      <c r="G89" s="32"/>
      <c r="H89" s="1522"/>
      <c r="I89" s="1522"/>
      <c r="J89" s="1797">
        <v>10</v>
      </c>
      <c r="K89" s="9"/>
    </row>
    <row r="90" spans="1:11" s="33" customFormat="1" ht="12.75">
      <c r="A90" s="31" t="s">
        <v>178</v>
      </c>
      <c r="B90" s="1518"/>
      <c r="C90" s="1519"/>
      <c r="D90" s="32"/>
      <c r="E90" s="32"/>
      <c r="F90" s="32"/>
      <c r="G90" s="32"/>
      <c r="H90" s="1522"/>
      <c r="I90" s="32"/>
      <c r="J90" s="1797">
        <v>10</v>
      </c>
      <c r="K90" s="9"/>
    </row>
    <row r="91" spans="1:11" s="33" customFormat="1" ht="12.75">
      <c r="A91" s="31" t="s">
        <v>179</v>
      </c>
      <c r="B91" s="1518"/>
      <c r="C91" s="1519"/>
      <c r="D91" s="32"/>
      <c r="E91" s="32"/>
      <c r="F91" s="32"/>
      <c r="G91" s="32"/>
      <c r="H91" s="1797">
        <v>10</v>
      </c>
      <c r="I91" s="32"/>
      <c r="J91" s="1551"/>
      <c r="K91" s="9"/>
    </row>
    <row r="92" spans="1:11" s="33" customFormat="1" ht="12.75">
      <c r="A92" s="1548" t="s">
        <v>180</v>
      </c>
      <c r="B92" s="1518"/>
      <c r="C92" s="1519"/>
      <c r="D92" s="32"/>
      <c r="E92" s="1552" t="s">
        <v>141</v>
      </c>
      <c r="F92" s="32"/>
      <c r="G92" s="32"/>
      <c r="H92" s="1522"/>
      <c r="I92" s="32"/>
      <c r="J92" s="1557"/>
      <c r="K92" s="9"/>
    </row>
    <row r="93" spans="1:11" s="33" customFormat="1" ht="13.5" thickBot="1">
      <c r="A93" s="1548" t="s">
        <v>181</v>
      </c>
      <c r="B93" s="1518"/>
      <c r="C93" s="1519"/>
      <c r="D93" s="1527"/>
      <c r="E93" s="1564" t="s">
        <v>141</v>
      </c>
      <c r="F93" s="1527"/>
      <c r="G93" s="1527"/>
      <c r="H93" s="1522"/>
      <c r="I93" s="1527"/>
      <c r="J93" s="1557"/>
      <c r="K93" s="9"/>
    </row>
    <row r="94" spans="1:10" s="33" customFormat="1" ht="14.25" thickBot="1" thickTop="1">
      <c r="A94" s="1877" t="s">
        <v>1519</v>
      </c>
      <c r="B94" s="1568"/>
      <c r="C94" s="1568"/>
      <c r="D94" s="1568"/>
      <c r="E94" s="1569"/>
      <c r="F94" s="1568"/>
      <c r="G94" s="1568"/>
      <c r="H94" s="1568"/>
      <c r="I94" s="1568"/>
      <c r="J94" s="1558"/>
    </row>
    <row r="95" spans="1:10" s="33" customFormat="1" ht="14.25" thickBot="1" thickTop="1">
      <c r="A95" s="1876" t="s">
        <v>182</v>
      </c>
      <c r="B95" s="1570" t="s">
        <v>141</v>
      </c>
      <c r="C95" s="1570" t="s">
        <v>141</v>
      </c>
      <c r="D95" s="1570" t="s">
        <v>141</v>
      </c>
      <c r="E95" s="1576"/>
      <c r="F95" s="1570" t="s">
        <v>141</v>
      </c>
      <c r="G95" s="1578"/>
      <c r="H95" s="1559"/>
      <c r="I95" s="1575"/>
      <c r="J95" s="1558"/>
    </row>
    <row r="96" spans="1:11" s="33" customFormat="1" ht="13.5" thickTop="1">
      <c r="A96" s="1571"/>
      <c r="B96" s="1572"/>
      <c r="C96" s="1572"/>
      <c r="D96" s="1572"/>
      <c r="E96" s="1574" t="s">
        <v>1493</v>
      </c>
      <c r="F96" s="1572"/>
      <c r="G96" s="1573"/>
      <c r="H96" s="1573"/>
      <c r="I96" s="1573"/>
      <c r="J96" s="1577"/>
      <c r="K96" s="1528"/>
    </row>
    <row r="97" spans="1:12" s="6" customFormat="1" ht="12.75">
      <c r="A97" s="1565" t="s">
        <v>1335</v>
      </c>
      <c r="B97" s="1566"/>
      <c r="C97" s="1561"/>
      <c r="D97" s="1567"/>
      <c r="E97" s="1799">
        <v>10</v>
      </c>
      <c r="F97" s="1561"/>
      <c r="G97" s="1559"/>
      <c r="H97" s="1559"/>
      <c r="I97" s="1559"/>
      <c r="J97" s="1525"/>
      <c r="K97" s="1378" t="s">
        <v>1480</v>
      </c>
      <c r="L97" s="33"/>
    </row>
    <row r="98" spans="1:12" s="6" customFormat="1" ht="13.5" thickBot="1">
      <c r="A98" s="1548" t="s">
        <v>1336</v>
      </c>
      <c r="B98" s="1554"/>
      <c r="C98" s="1561"/>
      <c r="D98" s="1559"/>
      <c r="E98" s="1800">
        <v>10</v>
      </c>
      <c r="F98" s="1561"/>
      <c r="G98" s="1559"/>
      <c r="H98" s="1559"/>
      <c r="I98" s="1559"/>
      <c r="J98" s="1525"/>
      <c r="K98" s="1563" t="s">
        <v>1492</v>
      </c>
      <c r="L98" s="47"/>
    </row>
    <row r="99" spans="1:12" s="6" customFormat="1" ht="12.75">
      <c r="A99" s="1548" t="s">
        <v>1337</v>
      </c>
      <c r="B99" s="1555"/>
      <c r="C99" s="1561"/>
      <c r="D99" s="1559"/>
      <c r="E99" s="1800">
        <v>10</v>
      </c>
      <c r="F99" s="1561"/>
      <c r="G99" s="1559"/>
      <c r="H99" s="1559"/>
      <c r="I99" s="1559"/>
      <c r="J99" s="1525"/>
      <c r="K99" s="48">
        <v>1941</v>
      </c>
      <c r="L99" s="49">
        <v>10</v>
      </c>
    </row>
    <row r="100" spans="1:12" s="6" customFormat="1" ht="12.75">
      <c r="A100" s="1548" t="s">
        <v>1338</v>
      </c>
      <c r="B100" s="1554"/>
      <c r="C100" s="1561"/>
      <c r="D100" s="1559"/>
      <c r="E100" s="1800">
        <v>10</v>
      </c>
      <c r="F100" s="1561"/>
      <c r="G100" s="1559"/>
      <c r="H100" s="1559"/>
      <c r="I100" s="1559"/>
      <c r="J100" s="1525"/>
      <c r="K100" s="50">
        <v>1942</v>
      </c>
      <c r="L100" s="51">
        <v>15</v>
      </c>
    </row>
    <row r="101" spans="1:13" s="6" customFormat="1" ht="12.75">
      <c r="A101" s="1548" t="s">
        <v>1341</v>
      </c>
      <c r="B101" s="1556"/>
      <c r="C101" s="1561"/>
      <c r="D101" s="1559"/>
      <c r="E101" s="1800">
        <v>10</v>
      </c>
      <c r="F101" s="1561"/>
      <c r="G101" s="1559"/>
      <c r="H101" s="1559"/>
      <c r="I101" s="1559"/>
      <c r="J101" s="1525"/>
      <c r="K101" s="50">
        <v>1943</v>
      </c>
      <c r="L101" s="51">
        <v>20</v>
      </c>
      <c r="M101" s="286"/>
    </row>
    <row r="102" spans="1:13" s="6" customFormat="1" ht="13.5" thickBot="1">
      <c r="A102" s="1548" t="s">
        <v>1339</v>
      </c>
      <c r="B102" s="1556"/>
      <c r="C102" s="1561"/>
      <c r="D102" s="1559"/>
      <c r="E102" s="1800">
        <v>10</v>
      </c>
      <c r="F102" s="1561"/>
      <c r="G102" s="1559"/>
      <c r="H102" s="1559"/>
      <c r="I102" s="1559"/>
      <c r="J102" s="1525"/>
      <c r="K102" s="52">
        <v>1944</v>
      </c>
      <c r="L102" s="53">
        <v>25</v>
      </c>
      <c r="M102" s="286"/>
    </row>
    <row r="103" spans="1:13" s="6" customFormat="1" ht="12.75">
      <c r="A103" s="1548" t="s">
        <v>1340</v>
      </c>
      <c r="B103" s="1556"/>
      <c r="C103" s="1561"/>
      <c r="D103" s="1559"/>
      <c r="E103" s="1800">
        <v>10</v>
      </c>
      <c r="F103" s="1561"/>
      <c r="G103" s="1559"/>
      <c r="H103" s="1559"/>
      <c r="I103" s="1559"/>
      <c r="J103" s="1525"/>
      <c r="K103" s="286"/>
      <c r="L103" s="286"/>
      <c r="M103" s="286"/>
    </row>
    <row r="104" spans="1:13" s="6" customFormat="1" ht="12.75">
      <c r="A104" s="1549" t="s">
        <v>183</v>
      </c>
      <c r="B104" s="1556"/>
      <c r="C104" s="1561"/>
      <c r="D104" s="1559"/>
      <c r="E104" s="1553"/>
      <c r="F104" s="1561"/>
      <c r="G104" s="1559"/>
      <c r="H104" s="1559"/>
      <c r="I104" s="1559"/>
      <c r="J104" s="1525"/>
      <c r="K104" s="658" t="s">
        <v>102</v>
      </c>
      <c r="L104" s="286"/>
      <c r="M104" s="286"/>
    </row>
    <row r="105" spans="1:13" s="6" customFormat="1" ht="12.75">
      <c r="A105" s="1549" t="s">
        <v>184</v>
      </c>
      <c r="B105" s="1556"/>
      <c r="C105" s="1561"/>
      <c r="D105" s="1559"/>
      <c r="E105" s="1553"/>
      <c r="F105" s="1561"/>
      <c r="G105" s="1559"/>
      <c r="H105" s="1559"/>
      <c r="I105" s="1559"/>
      <c r="J105" s="1525"/>
      <c r="K105" s="658" t="s">
        <v>325</v>
      </c>
      <c r="L105" s="286"/>
      <c r="M105" s="286"/>
    </row>
    <row r="106" spans="1:13" s="6" customFormat="1" ht="12.75">
      <c r="A106" s="1549" t="s">
        <v>185</v>
      </c>
      <c r="B106" s="1556"/>
      <c r="C106" s="1561"/>
      <c r="D106" s="1559"/>
      <c r="E106" s="1553"/>
      <c r="F106" s="1561"/>
      <c r="G106" s="1559"/>
      <c r="H106" s="1559"/>
      <c r="I106" s="1559"/>
      <c r="J106" s="1525"/>
      <c r="K106" s="658" t="s">
        <v>103</v>
      </c>
      <c r="L106" s="286"/>
      <c r="M106" s="286"/>
    </row>
    <row r="107" spans="1:13" s="6" customFormat="1" ht="12.75">
      <c r="A107" s="1549" t="s">
        <v>186</v>
      </c>
      <c r="B107" s="1556"/>
      <c r="C107" s="1561"/>
      <c r="D107" s="1559"/>
      <c r="E107" s="1553"/>
      <c r="F107" s="1561"/>
      <c r="G107" s="1559"/>
      <c r="H107" s="1559"/>
      <c r="I107" s="1559"/>
      <c r="J107" s="1525"/>
      <c r="K107" s="658" t="s">
        <v>108</v>
      </c>
      <c r="L107" s="286"/>
      <c r="M107" s="286"/>
    </row>
    <row r="108" spans="1:13" s="6" customFormat="1" ht="12.75">
      <c r="A108" s="1549" t="s">
        <v>187</v>
      </c>
      <c r="B108" s="1556"/>
      <c r="C108" s="1561"/>
      <c r="D108" s="1559"/>
      <c r="E108" s="1553"/>
      <c r="F108" s="1561"/>
      <c r="G108" s="1559"/>
      <c r="H108" s="1559"/>
      <c r="I108" s="1559"/>
      <c r="J108" s="1525"/>
      <c r="K108" s="658" t="s">
        <v>114</v>
      </c>
      <c r="L108" s="286"/>
      <c r="M108" s="286"/>
    </row>
    <row r="109" spans="1:13" s="6" customFormat="1" ht="12.75">
      <c r="A109" s="1549" t="s">
        <v>188</v>
      </c>
      <c r="B109" s="1556"/>
      <c r="C109" s="1562"/>
      <c r="D109" s="1560"/>
      <c r="E109" s="1553"/>
      <c r="F109" s="1562"/>
      <c r="G109" s="1560"/>
      <c r="H109" s="1560"/>
      <c r="I109" s="1559"/>
      <c r="J109" s="1525"/>
      <c r="K109" s="286"/>
      <c r="L109" s="286"/>
      <c r="M109" s="286"/>
    </row>
  </sheetData>
  <sheetProtection sheet="1" objects="1" scenarios="1"/>
  <mergeCells count="7">
    <mergeCell ref="A16:A17"/>
    <mergeCell ref="A20:A21"/>
    <mergeCell ref="A24:A25"/>
    <mergeCell ref="A28:A29"/>
    <mergeCell ref="A18:A19"/>
    <mergeCell ref="A22:A23"/>
    <mergeCell ref="A26:A27"/>
  </mergeCells>
  <printOptions/>
  <pageMargins left="0.7875" right="0.7875" top="0.7875" bottom="0.7875" header="0.5" footer="0.5"/>
  <pageSetup horizontalDpi="300" verticalDpi="300" orientation="portrait" paperSize="9" scale="82" r:id="rId3"/>
  <ignoredErrors>
    <ignoredError sqref="C7 E10 C12" formula="1"/>
    <ignoredError sqref="I1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859"/>
  <sheetViews>
    <sheetView zoomScale="75" zoomScaleNormal="75" workbookViewId="0" topLeftCell="A1">
      <pane ySplit="2" topLeftCell="BM3" activePane="bottomLeft" state="frozen"/>
      <selection pane="topLeft" activeCell="D33" sqref="D33"/>
      <selection pane="bottomLeft" activeCell="D20" sqref="D20"/>
    </sheetView>
  </sheetViews>
  <sheetFormatPr defaultColWidth="9.140625" defaultRowHeight="12.75"/>
  <cols>
    <col min="1" max="1" width="33.140625" style="0" customWidth="1"/>
    <col min="2" max="2" width="3.57421875" style="0" customWidth="1"/>
    <col min="3" max="3" width="4.421875" style="0" customWidth="1"/>
    <col min="4" max="4" width="36.28125" style="0" customWidth="1"/>
    <col min="5" max="5" width="3.57421875" style="0" customWidth="1"/>
    <col min="6" max="6" width="5.140625" style="0" customWidth="1"/>
    <col min="7" max="7" width="32.7109375" style="0" customWidth="1"/>
    <col min="8" max="8" width="3.57421875" style="0" customWidth="1"/>
    <col min="9" max="9" width="5.28125" style="0" customWidth="1"/>
    <col min="10" max="10" width="1.28515625" style="0" customWidth="1"/>
    <col min="11" max="11" width="3.57421875" style="0" customWidth="1"/>
    <col min="12" max="12" width="53.8515625" style="1943" customWidth="1"/>
    <col min="14" max="14" width="5.57421875" style="0" customWidth="1"/>
    <col min="15" max="15" width="5.140625" style="0" customWidth="1"/>
    <col min="16" max="16" width="6.00390625" style="0" customWidth="1"/>
  </cols>
  <sheetData>
    <row r="1" spans="1:12" s="58" customFormat="1" ht="23.25" customHeight="1">
      <c r="A1" s="54"/>
      <c r="B1" s="55"/>
      <c r="C1" s="56"/>
      <c r="D1" s="55" t="s">
        <v>189</v>
      </c>
      <c r="E1" s="55"/>
      <c r="F1" s="56"/>
      <c r="G1" s="57"/>
      <c r="H1" s="55"/>
      <c r="I1" s="56"/>
      <c r="J1" s="1963"/>
      <c r="K1" s="1963"/>
      <c r="L1" s="1964"/>
    </row>
    <row r="2" spans="1:12" s="5" customFormat="1" ht="23.25" thickBot="1">
      <c r="A2" s="59" t="s">
        <v>190</v>
      </c>
      <c r="B2" s="59"/>
      <c r="C2" s="60"/>
      <c r="D2" s="61" t="s">
        <v>191</v>
      </c>
      <c r="E2" s="62"/>
      <c r="F2" s="63"/>
      <c r="G2" s="64" t="s">
        <v>192</v>
      </c>
      <c r="H2" s="65"/>
      <c r="I2" s="66"/>
      <c r="K2" s="1965"/>
      <c r="L2" s="1966" t="s">
        <v>18</v>
      </c>
    </row>
    <row r="3" spans="1:12" s="6" customFormat="1" ht="22.5">
      <c r="A3" s="67" t="s">
        <v>193</v>
      </c>
      <c r="B3" s="68"/>
      <c r="C3" s="69">
        <v>0</v>
      </c>
      <c r="D3" s="70" t="s">
        <v>194</v>
      </c>
      <c r="E3" s="71"/>
      <c r="F3" s="72">
        <v>0</v>
      </c>
      <c r="G3" s="73" t="s">
        <v>195</v>
      </c>
      <c r="H3" s="74"/>
      <c r="I3" s="75">
        <v>0</v>
      </c>
      <c r="J3" s="5"/>
      <c r="K3" s="1952"/>
      <c r="L3" s="64" t="s">
        <v>192</v>
      </c>
    </row>
    <row r="4" spans="1:12" s="5" customFormat="1" ht="15" customHeight="1">
      <c r="A4" s="76" t="s">
        <v>196</v>
      </c>
      <c r="B4" s="77">
        <v>1</v>
      </c>
      <c r="C4" s="78"/>
      <c r="D4" s="79" t="s">
        <v>197</v>
      </c>
      <c r="E4" s="77">
        <v>1</v>
      </c>
      <c r="F4" s="80"/>
      <c r="G4" s="81" t="s">
        <v>198</v>
      </c>
      <c r="H4" s="77">
        <v>1</v>
      </c>
      <c r="I4" s="82"/>
      <c r="K4" s="1953">
        <v>10</v>
      </c>
      <c r="L4" s="1947" t="s">
        <v>1529</v>
      </c>
    </row>
    <row r="5" spans="1:12" s="5" customFormat="1" ht="15" customHeight="1">
      <c r="A5" s="76" t="s">
        <v>199</v>
      </c>
      <c r="B5" s="77">
        <v>1</v>
      </c>
      <c r="C5" s="78"/>
      <c r="D5" s="79" t="s">
        <v>200</v>
      </c>
      <c r="E5" s="77"/>
      <c r="F5" s="80"/>
      <c r="G5" s="81" t="s">
        <v>201</v>
      </c>
      <c r="H5" s="77">
        <v>1</v>
      </c>
      <c r="I5" s="82"/>
      <c r="K5" s="1954"/>
      <c r="L5" s="1948" t="s">
        <v>1528</v>
      </c>
    </row>
    <row r="6" spans="1:12" s="5" customFormat="1" ht="15" customHeight="1">
      <c r="A6" s="76" t="s">
        <v>202</v>
      </c>
      <c r="B6" s="77">
        <v>1</v>
      </c>
      <c r="C6" s="78"/>
      <c r="D6" s="79"/>
      <c r="E6" s="77"/>
      <c r="F6" s="80"/>
      <c r="G6" s="81" t="s">
        <v>229</v>
      </c>
      <c r="H6" s="77"/>
      <c r="I6" s="82"/>
      <c r="K6" s="1954">
        <v>15</v>
      </c>
      <c r="L6" s="1949" t="s">
        <v>1527</v>
      </c>
    </row>
    <row r="7" spans="1:12" s="5" customFormat="1" ht="15" customHeight="1">
      <c r="A7" s="76" t="s">
        <v>203</v>
      </c>
      <c r="B7" s="1582"/>
      <c r="C7" s="78"/>
      <c r="D7" s="79" t="s">
        <v>204</v>
      </c>
      <c r="E7" s="77">
        <v>1</v>
      </c>
      <c r="F7" s="80"/>
      <c r="G7" s="81" t="s">
        <v>228</v>
      </c>
      <c r="H7" s="77"/>
      <c r="I7" s="82"/>
      <c r="K7" s="1954">
        <v>20</v>
      </c>
      <c r="L7" s="1948" t="s">
        <v>1530</v>
      </c>
    </row>
    <row r="8" spans="1:12" s="5" customFormat="1" ht="15" customHeight="1">
      <c r="A8" s="1580" t="s">
        <v>205</v>
      </c>
      <c r="B8" s="1584"/>
      <c r="C8" s="1581"/>
      <c r="D8" s="79" t="s">
        <v>206</v>
      </c>
      <c r="E8" s="77"/>
      <c r="F8" s="80"/>
      <c r="G8" s="81"/>
      <c r="H8" s="77"/>
      <c r="I8" s="82"/>
      <c r="K8" s="1955"/>
      <c r="L8" s="1950" t="s">
        <v>1531</v>
      </c>
    </row>
    <row r="9" spans="1:12" s="5" customFormat="1" ht="15" customHeight="1">
      <c r="A9" s="76" t="s">
        <v>207</v>
      </c>
      <c r="B9" s="1583"/>
      <c r="C9" s="78"/>
      <c r="D9" s="79"/>
      <c r="E9" s="77"/>
      <c r="F9" s="80"/>
      <c r="G9" s="81" t="s">
        <v>208</v>
      </c>
      <c r="H9" s="77"/>
      <c r="I9" s="82"/>
      <c r="K9" s="1954">
        <v>25</v>
      </c>
      <c r="L9" s="1950" t="s">
        <v>1540</v>
      </c>
    </row>
    <row r="10" spans="1:12" s="5" customFormat="1" ht="15" customHeight="1">
      <c r="A10" s="76" t="s">
        <v>209</v>
      </c>
      <c r="B10" s="77"/>
      <c r="C10" s="78"/>
      <c r="D10" s="79"/>
      <c r="E10" s="77"/>
      <c r="F10" s="80"/>
      <c r="G10" s="81" t="s">
        <v>210</v>
      </c>
      <c r="H10" s="77"/>
      <c r="I10" s="82"/>
      <c r="K10" s="1955"/>
      <c r="L10" s="1948" t="s">
        <v>1541</v>
      </c>
    </row>
    <row r="11" spans="1:12" s="92" customFormat="1" ht="15" customHeight="1">
      <c r="A11" s="83" t="s">
        <v>211</v>
      </c>
      <c r="B11" s="84"/>
      <c r="C11" s="85">
        <f>SUM(B4:B10)+C3</f>
        <v>3</v>
      </c>
      <c r="D11" s="86" t="s">
        <v>212</v>
      </c>
      <c r="E11" s="87"/>
      <c r="F11" s="88">
        <f>SUM(E4:E10)+F3</f>
        <v>2</v>
      </c>
      <c r="G11" s="89" t="s">
        <v>213</v>
      </c>
      <c r="H11" s="90"/>
      <c r="I11" s="91">
        <f>SUM(H4:H10)+I3</f>
        <v>2</v>
      </c>
      <c r="J11" s="5"/>
      <c r="K11" s="1954">
        <v>30</v>
      </c>
      <c r="L11" s="1950" t="s">
        <v>1530</v>
      </c>
    </row>
    <row r="12" spans="1:12" s="5" customFormat="1" ht="15" customHeight="1">
      <c r="A12" s="76" t="s">
        <v>214</v>
      </c>
      <c r="B12" s="77"/>
      <c r="C12" s="78"/>
      <c r="D12" s="79" t="s">
        <v>215</v>
      </c>
      <c r="E12" s="93"/>
      <c r="F12" s="80"/>
      <c r="G12" s="81"/>
      <c r="H12" s="94"/>
      <c r="I12" s="82"/>
      <c r="K12" s="1953"/>
      <c r="L12" s="1948" t="s">
        <v>1531</v>
      </c>
    </row>
    <row r="13" spans="1:12" s="6" customFormat="1" ht="15" customHeight="1" thickBot="1">
      <c r="A13" s="95" t="s">
        <v>216</v>
      </c>
      <c r="B13" s="96"/>
      <c r="C13" s="97">
        <f>C11+B12</f>
        <v>3</v>
      </c>
      <c r="D13" s="98" t="s">
        <v>217</v>
      </c>
      <c r="E13" s="99"/>
      <c r="F13" s="100">
        <f>F11+E12</f>
        <v>2</v>
      </c>
      <c r="G13" s="101"/>
      <c r="H13" s="102"/>
      <c r="I13" s="103"/>
      <c r="J13" s="5"/>
      <c r="K13" s="1954">
        <v>35</v>
      </c>
      <c r="L13" s="1950" t="s">
        <v>1533</v>
      </c>
    </row>
    <row r="14" spans="1:12" s="5" customFormat="1" ht="16.5" thickBot="1">
      <c r="A14" s="104"/>
      <c r="B14" s="105"/>
      <c r="C14" s="106"/>
      <c r="D14" s="107"/>
      <c r="E14" s="105"/>
      <c r="F14" s="108"/>
      <c r="G14" s="109"/>
      <c r="H14" s="105"/>
      <c r="I14" s="110"/>
      <c r="K14" s="1953"/>
      <c r="L14" s="1948" t="s">
        <v>1532</v>
      </c>
    </row>
    <row r="15" spans="1:12" s="6" customFormat="1" ht="18.75">
      <c r="A15" s="67" t="s">
        <v>218</v>
      </c>
      <c r="B15" s="68"/>
      <c r="C15" s="69"/>
      <c r="D15" s="111" t="s">
        <v>219</v>
      </c>
      <c r="E15" s="99"/>
      <c r="F15" s="112"/>
      <c r="G15" s="73" t="s">
        <v>220</v>
      </c>
      <c r="H15" s="74"/>
      <c r="I15" s="75"/>
      <c r="J15" s="5"/>
      <c r="K15" s="1954">
        <v>40</v>
      </c>
      <c r="L15" s="1951" t="s">
        <v>24</v>
      </c>
    </row>
    <row r="16" spans="1:12" s="5" customFormat="1" ht="12.75">
      <c r="A16" s="76" t="s">
        <v>221</v>
      </c>
      <c r="B16" s="77"/>
      <c r="C16" s="78"/>
      <c r="D16" s="79" t="s">
        <v>222</v>
      </c>
      <c r="E16" s="77"/>
      <c r="F16" s="80"/>
      <c r="G16" s="81" t="s">
        <v>223</v>
      </c>
      <c r="H16" s="77"/>
      <c r="I16" s="82"/>
      <c r="K16" s="1953"/>
      <c r="L16" s="1947" t="s">
        <v>1534</v>
      </c>
    </row>
    <row r="17" spans="1:12" s="5" customFormat="1" ht="12.75">
      <c r="A17" s="76" t="s">
        <v>224</v>
      </c>
      <c r="B17" s="77"/>
      <c r="C17" s="78"/>
      <c r="D17" s="79" t="s">
        <v>225</v>
      </c>
      <c r="E17" s="77"/>
      <c r="F17" s="80"/>
      <c r="G17" s="81" t="s">
        <v>226</v>
      </c>
      <c r="H17" s="77"/>
      <c r="I17" s="82"/>
      <c r="K17" s="1955"/>
      <c r="L17" s="1950" t="s">
        <v>25</v>
      </c>
    </row>
    <row r="18" spans="1:12" s="5" customFormat="1" ht="12.75">
      <c r="A18" s="76" t="s">
        <v>227</v>
      </c>
      <c r="B18" s="77"/>
      <c r="C18" s="78"/>
      <c r="D18" s="79"/>
      <c r="E18" s="77"/>
      <c r="F18" s="80"/>
      <c r="G18" s="81"/>
      <c r="H18" s="77"/>
      <c r="I18" s="82"/>
      <c r="K18" s="1954">
        <v>45</v>
      </c>
      <c r="L18" s="1950" t="s">
        <v>1535</v>
      </c>
    </row>
    <row r="19" spans="1:12" s="5" customFormat="1" ht="12.75">
      <c r="A19" s="268" t="s">
        <v>272</v>
      </c>
      <c r="B19" s="77"/>
      <c r="C19" s="78"/>
      <c r="D19" s="79"/>
      <c r="E19" s="77"/>
      <c r="F19" s="80"/>
      <c r="G19" s="81"/>
      <c r="H19" s="77"/>
      <c r="I19" s="82"/>
      <c r="K19" s="1955"/>
      <c r="L19" s="1950" t="s">
        <v>1536</v>
      </c>
    </row>
    <row r="20" spans="1:12" s="5" customFormat="1" ht="12.75">
      <c r="A20" s="268" t="s">
        <v>1303</v>
      </c>
      <c r="B20" s="77"/>
      <c r="C20" s="78"/>
      <c r="D20" s="79"/>
      <c r="E20" s="77"/>
      <c r="F20" s="80"/>
      <c r="G20" s="81"/>
      <c r="H20" s="77"/>
      <c r="I20" s="82"/>
      <c r="K20" s="1955"/>
      <c r="L20" s="1948" t="s">
        <v>1538</v>
      </c>
    </row>
    <row r="21" spans="1:12" s="5" customFormat="1" ht="12.75">
      <c r="A21" s="76" t="s">
        <v>205</v>
      </c>
      <c r="B21" s="77"/>
      <c r="C21" s="78"/>
      <c r="D21" s="79"/>
      <c r="E21" s="77"/>
      <c r="F21" s="80"/>
      <c r="G21" s="81" t="s">
        <v>205</v>
      </c>
      <c r="H21" s="77"/>
      <c r="I21" s="82"/>
      <c r="K21" s="1955"/>
      <c r="L21" s="1948" t="s">
        <v>1537</v>
      </c>
    </row>
    <row r="22" spans="1:12" s="5" customFormat="1" ht="12.75">
      <c r="A22" s="76" t="s">
        <v>207</v>
      </c>
      <c r="B22" s="77"/>
      <c r="C22" s="78"/>
      <c r="D22" s="79" t="s">
        <v>230</v>
      </c>
      <c r="E22" s="77"/>
      <c r="F22" s="80"/>
      <c r="G22" s="81" t="s">
        <v>207</v>
      </c>
      <c r="H22" s="77"/>
      <c r="I22" s="82"/>
      <c r="K22" s="1954">
        <v>50</v>
      </c>
      <c r="L22" s="1948" t="s">
        <v>26</v>
      </c>
    </row>
    <row r="23" spans="1:12" s="119" customFormat="1" ht="18.75">
      <c r="A23" s="83" t="s">
        <v>231</v>
      </c>
      <c r="B23" s="113"/>
      <c r="C23" s="85">
        <f>SUM(B16:B22)+C11</f>
        <v>3</v>
      </c>
      <c r="D23" s="114" t="s">
        <v>232</v>
      </c>
      <c r="E23" s="115"/>
      <c r="F23" s="88">
        <f>SUM(E16:E22)+F11</f>
        <v>2</v>
      </c>
      <c r="G23" s="116" t="s">
        <v>233</v>
      </c>
      <c r="H23" s="117"/>
      <c r="I23" s="91">
        <f>SUM(H16:H22)+I11</f>
        <v>2</v>
      </c>
      <c r="J23" s="118"/>
      <c r="K23" s="1955"/>
      <c r="L23" s="1951" t="s">
        <v>27</v>
      </c>
    </row>
    <row r="24" spans="1:12" s="5" customFormat="1" ht="12.75">
      <c r="A24" s="76" t="s">
        <v>234</v>
      </c>
      <c r="B24" s="77"/>
      <c r="C24" s="78"/>
      <c r="D24" s="79" t="s">
        <v>235</v>
      </c>
      <c r="E24" s="93"/>
      <c r="F24" s="80"/>
      <c r="G24" s="81"/>
      <c r="H24" s="94"/>
      <c r="I24" s="82"/>
      <c r="K24" s="1953"/>
      <c r="L24" s="1947" t="s">
        <v>1539</v>
      </c>
    </row>
    <row r="25" spans="1:12" s="6" customFormat="1" ht="16.5" thickBot="1">
      <c r="A25" s="95" t="s">
        <v>236</v>
      </c>
      <c r="B25" s="96"/>
      <c r="C25" s="97">
        <f>C23+B24</f>
        <v>3</v>
      </c>
      <c r="D25" s="98" t="s">
        <v>237</v>
      </c>
      <c r="E25" s="99"/>
      <c r="F25" s="100">
        <f>F23+E24</f>
        <v>2</v>
      </c>
      <c r="G25" s="101"/>
      <c r="H25" s="102"/>
      <c r="I25" s="103"/>
      <c r="J25" s="5"/>
      <c r="L25" s="1942"/>
    </row>
    <row r="26" spans="1:12" s="58" customFormat="1" ht="21.75" customHeight="1" thickBot="1">
      <c r="A26" s="120"/>
      <c r="B26" s="121"/>
      <c r="C26" s="122"/>
      <c r="D26" s="123">
        <v>1940</v>
      </c>
      <c r="E26" s="121"/>
      <c r="F26" s="122"/>
      <c r="G26" s="124"/>
      <c r="H26" s="121"/>
      <c r="I26" s="122"/>
      <c r="K26" s="1957"/>
      <c r="L26" s="59" t="s">
        <v>190</v>
      </c>
    </row>
    <row r="27" spans="1:12" s="126" customFormat="1" ht="23.25">
      <c r="A27" s="67" t="s">
        <v>238</v>
      </c>
      <c r="B27" s="68"/>
      <c r="C27" s="69"/>
      <c r="D27" s="111" t="s">
        <v>239</v>
      </c>
      <c r="E27" s="99"/>
      <c r="F27" s="112"/>
      <c r="G27" s="73" t="s">
        <v>240</v>
      </c>
      <c r="H27" s="74"/>
      <c r="I27" s="75"/>
      <c r="J27" s="125"/>
      <c r="K27" s="1958">
        <v>10</v>
      </c>
      <c r="L27" s="1959" t="s">
        <v>1542</v>
      </c>
    </row>
    <row r="28" spans="1:12" s="5" customFormat="1" ht="12.75">
      <c r="A28" s="76" t="s">
        <v>241</v>
      </c>
      <c r="B28" s="77"/>
      <c r="C28" s="78"/>
      <c r="D28" s="79" t="s">
        <v>242</v>
      </c>
      <c r="E28" s="77"/>
      <c r="F28" s="80"/>
      <c r="G28" s="81" t="s">
        <v>243</v>
      </c>
      <c r="H28" s="77"/>
      <c r="I28" s="82"/>
      <c r="K28" s="1958">
        <v>20</v>
      </c>
      <c r="L28" s="1959" t="s">
        <v>1542</v>
      </c>
    </row>
    <row r="29" spans="1:12" s="5" customFormat="1" ht="12.75">
      <c r="A29" s="76" t="s">
        <v>244</v>
      </c>
      <c r="B29" s="77"/>
      <c r="C29" s="78"/>
      <c r="D29" s="79" t="s">
        <v>245</v>
      </c>
      <c r="E29" s="77"/>
      <c r="F29" s="80"/>
      <c r="G29" s="81" t="s">
        <v>246</v>
      </c>
      <c r="H29" s="77"/>
      <c r="I29" s="82"/>
      <c r="K29" s="1958">
        <v>25</v>
      </c>
      <c r="L29" s="1959" t="s">
        <v>1544</v>
      </c>
    </row>
    <row r="30" spans="1:12" s="5" customFormat="1" ht="12.75">
      <c r="A30" s="76" t="s">
        <v>247</v>
      </c>
      <c r="B30" s="77"/>
      <c r="C30" s="78"/>
      <c r="D30" s="362" t="s">
        <v>57</v>
      </c>
      <c r="E30" s="77"/>
      <c r="F30" s="80"/>
      <c r="G30" s="297"/>
      <c r="H30" s="77"/>
      <c r="I30" s="82"/>
      <c r="K30" s="1958"/>
      <c r="L30" s="1959" t="s">
        <v>1545</v>
      </c>
    </row>
    <row r="31" spans="1:12" s="5" customFormat="1" ht="12.75">
      <c r="A31" s="268" t="s">
        <v>1304</v>
      </c>
      <c r="B31" s="77"/>
      <c r="C31" s="78"/>
      <c r="D31" s="79"/>
      <c r="E31" s="77"/>
      <c r="F31" s="80"/>
      <c r="G31" s="81"/>
      <c r="H31" s="77"/>
      <c r="I31" s="82"/>
      <c r="K31" s="1958">
        <v>28</v>
      </c>
      <c r="L31" s="1959" t="s">
        <v>1547</v>
      </c>
    </row>
    <row r="32" spans="1:12" s="5" customFormat="1" ht="12.75">
      <c r="A32" s="268"/>
      <c r="B32" s="77"/>
      <c r="C32" s="78"/>
      <c r="D32" s="79" t="s">
        <v>248</v>
      </c>
      <c r="E32" s="77"/>
      <c r="F32" s="80"/>
      <c r="G32" s="81" t="s">
        <v>249</v>
      </c>
      <c r="H32" s="77"/>
      <c r="I32" s="82"/>
      <c r="K32" s="1958"/>
      <c r="L32" s="1959" t="s">
        <v>1546</v>
      </c>
    </row>
    <row r="33" spans="1:12" s="5" customFormat="1" ht="12.75">
      <c r="A33" s="76" t="s">
        <v>250</v>
      </c>
      <c r="B33" s="77"/>
      <c r="C33" s="78"/>
      <c r="D33" s="79"/>
      <c r="E33" s="77"/>
      <c r="F33" s="80"/>
      <c r="G33" s="81" t="s">
        <v>251</v>
      </c>
      <c r="H33" s="77"/>
      <c r="I33" s="82"/>
      <c r="K33" s="1958">
        <v>30</v>
      </c>
      <c r="L33" s="1959" t="s">
        <v>1543</v>
      </c>
    </row>
    <row r="34" spans="1:12" s="5" customFormat="1" ht="12.75">
      <c r="A34" s="76" t="s">
        <v>252</v>
      </c>
      <c r="B34" s="77"/>
      <c r="C34" s="78"/>
      <c r="D34" s="79"/>
      <c r="E34" s="77"/>
      <c r="F34" s="80"/>
      <c r="G34" s="81" t="s">
        <v>253</v>
      </c>
      <c r="H34" s="77"/>
      <c r="I34" s="82"/>
      <c r="K34" s="1958">
        <v>34</v>
      </c>
      <c r="L34" s="1959" t="s">
        <v>19</v>
      </c>
    </row>
    <row r="35" spans="1:12" s="119" customFormat="1" ht="24">
      <c r="A35" s="83" t="s">
        <v>254</v>
      </c>
      <c r="B35" s="113"/>
      <c r="C35" s="85">
        <f>SUM(B28:B34)+C23</f>
        <v>3</v>
      </c>
      <c r="D35" s="114" t="s">
        <v>255</v>
      </c>
      <c r="E35" s="115"/>
      <c r="F35" s="88">
        <f>SUM(E28:E34)+F23</f>
        <v>2</v>
      </c>
      <c r="G35" s="116" t="s">
        <v>256</v>
      </c>
      <c r="H35" s="117"/>
      <c r="I35" s="91">
        <f>SUM(H28:H34)+I23</f>
        <v>2</v>
      </c>
      <c r="K35" s="1958"/>
      <c r="L35" s="1959" t="s">
        <v>28</v>
      </c>
    </row>
    <row r="36" spans="1:12" s="5" customFormat="1" ht="12.75">
      <c r="A36" s="76" t="s">
        <v>257</v>
      </c>
      <c r="B36" s="77"/>
      <c r="C36" s="78"/>
      <c r="D36" s="79" t="s">
        <v>258</v>
      </c>
      <c r="E36" s="93"/>
      <c r="F36" s="80"/>
      <c r="G36" s="81"/>
      <c r="H36" s="94"/>
      <c r="I36" s="82"/>
      <c r="K36" s="1958">
        <v>35</v>
      </c>
      <c r="L36" s="1959" t="s">
        <v>1542</v>
      </c>
    </row>
    <row r="37" spans="1:12" s="6" customFormat="1" ht="16.5" thickBot="1">
      <c r="A37" s="95" t="s">
        <v>259</v>
      </c>
      <c r="B37" s="96"/>
      <c r="C37" s="97">
        <f>C35+B36</f>
        <v>3</v>
      </c>
      <c r="D37" s="98" t="s">
        <v>260</v>
      </c>
      <c r="E37" s="99"/>
      <c r="F37" s="100">
        <f>F35+E36</f>
        <v>2</v>
      </c>
      <c r="G37" s="101"/>
      <c r="H37" s="102"/>
      <c r="I37" s="103"/>
      <c r="J37" s="5"/>
      <c r="K37" s="1958">
        <v>40</v>
      </c>
      <c r="L37" s="1959" t="s">
        <v>1542</v>
      </c>
    </row>
    <row r="38" spans="1:12" s="5" customFormat="1" ht="16.5" thickBot="1">
      <c r="A38" s="104"/>
      <c r="B38" s="105"/>
      <c r="C38" s="127" t="s">
        <v>261</v>
      </c>
      <c r="D38" s="107"/>
      <c r="E38" s="105"/>
      <c r="F38" s="128"/>
      <c r="G38" s="109"/>
      <c r="H38" s="105"/>
      <c r="I38" s="129"/>
      <c r="K38" s="1958">
        <v>45</v>
      </c>
      <c r="L38" s="1959" t="s">
        <v>1542</v>
      </c>
    </row>
    <row r="39" spans="1:12" s="6" customFormat="1" ht="18.75">
      <c r="A39" s="67" t="s">
        <v>262</v>
      </c>
      <c r="B39" s="68"/>
      <c r="C39" s="69"/>
      <c r="D39" s="130" t="s">
        <v>263</v>
      </c>
      <c r="E39" s="99"/>
      <c r="F39" s="112"/>
      <c r="G39" s="131" t="s">
        <v>264</v>
      </c>
      <c r="H39" s="74"/>
      <c r="I39" s="75"/>
      <c r="J39" s="5"/>
      <c r="K39" s="1958">
        <v>50</v>
      </c>
      <c r="L39" s="1960" t="s">
        <v>1</v>
      </c>
    </row>
    <row r="40" spans="1:12" s="5" customFormat="1" ht="12.75">
      <c r="A40" s="76" t="s">
        <v>265</v>
      </c>
      <c r="B40" s="77"/>
      <c r="C40" s="78"/>
      <c r="D40" s="79" t="s">
        <v>266</v>
      </c>
      <c r="E40" s="77"/>
      <c r="F40" s="80"/>
      <c r="G40" s="81" t="s">
        <v>267</v>
      </c>
      <c r="H40" s="77"/>
      <c r="I40" s="82"/>
      <c r="K40" s="1961"/>
      <c r="L40" s="1959" t="s">
        <v>0</v>
      </c>
    </row>
    <row r="41" spans="1:12" s="5" customFormat="1" ht="12.75">
      <c r="A41" s="76" t="s">
        <v>268</v>
      </c>
      <c r="B41" s="77"/>
      <c r="C41" s="78"/>
      <c r="D41" s="79" t="s">
        <v>269</v>
      </c>
      <c r="E41" s="77"/>
      <c r="F41" s="80"/>
      <c r="G41" s="81" t="s">
        <v>270</v>
      </c>
      <c r="H41" s="77"/>
      <c r="I41" s="82"/>
      <c r="K41" s="1946"/>
      <c r="L41" s="1956"/>
    </row>
    <row r="42" spans="1:9" s="5" customFormat="1" ht="12.75">
      <c r="A42" s="76" t="s">
        <v>271</v>
      </c>
      <c r="B42" s="77"/>
      <c r="C42" s="78"/>
      <c r="D42" s="79"/>
      <c r="E42" s="77"/>
      <c r="F42" s="80"/>
      <c r="G42" s="81"/>
      <c r="H42" s="77"/>
      <c r="I42" s="82"/>
    </row>
    <row r="43" spans="1:9" s="5" customFormat="1" ht="12.75">
      <c r="A43" s="268"/>
      <c r="B43" s="77"/>
      <c r="C43" s="78"/>
      <c r="D43" s="79"/>
      <c r="E43" s="77"/>
      <c r="F43" s="80"/>
      <c r="G43" s="81"/>
      <c r="H43" s="77"/>
      <c r="I43" s="82"/>
    </row>
    <row r="44" spans="1:9" s="5" customFormat="1" ht="12.75">
      <c r="A44" s="268"/>
      <c r="B44" s="77"/>
      <c r="C44" s="78"/>
      <c r="D44" s="79"/>
      <c r="E44" s="77"/>
      <c r="F44" s="80"/>
      <c r="G44" s="297"/>
      <c r="H44" s="77"/>
      <c r="I44" s="82"/>
    </row>
    <row r="45" spans="1:9" s="5" customFormat="1" ht="12.75">
      <c r="A45" s="76" t="s">
        <v>205</v>
      </c>
      <c r="B45" s="77"/>
      <c r="C45" s="78"/>
      <c r="D45" s="79"/>
      <c r="E45" s="77"/>
      <c r="F45" s="80"/>
      <c r="G45" s="81" t="s">
        <v>205</v>
      </c>
      <c r="H45" s="77"/>
      <c r="I45" s="82"/>
    </row>
    <row r="46" spans="1:12" s="5" customFormat="1" ht="12.75">
      <c r="A46" s="76" t="s">
        <v>252</v>
      </c>
      <c r="B46" s="77"/>
      <c r="C46" s="78"/>
      <c r="D46" s="79"/>
      <c r="E46" s="77"/>
      <c r="F46" s="80"/>
      <c r="G46" s="81" t="s">
        <v>207</v>
      </c>
      <c r="H46" s="77"/>
      <c r="I46" s="82"/>
      <c r="L46" s="1941"/>
    </row>
    <row r="47" spans="1:12" s="119" customFormat="1" ht="22.5">
      <c r="A47" s="83" t="s">
        <v>273</v>
      </c>
      <c r="B47" s="113"/>
      <c r="C47" s="85">
        <f>SUM(B40:B46)+C35</f>
        <v>3</v>
      </c>
      <c r="D47" s="114" t="s">
        <v>274</v>
      </c>
      <c r="E47" s="115"/>
      <c r="F47" s="88">
        <f>SUM(E40:E46)+F35</f>
        <v>2</v>
      </c>
      <c r="G47" s="116" t="s">
        <v>275</v>
      </c>
      <c r="H47" s="117"/>
      <c r="I47" s="91">
        <f>SUM(H40:H46)+I35</f>
        <v>2</v>
      </c>
      <c r="K47" s="1962"/>
      <c r="L47" s="61" t="s">
        <v>191</v>
      </c>
    </row>
    <row r="48" spans="1:12" s="5" customFormat="1" ht="12.75">
      <c r="A48" s="76" t="s">
        <v>276</v>
      </c>
      <c r="B48" s="77"/>
      <c r="C48" s="78"/>
      <c r="D48" s="79" t="s">
        <v>277</v>
      </c>
      <c r="E48" s="93"/>
      <c r="F48" s="80"/>
      <c r="G48" s="81"/>
      <c r="H48" s="94"/>
      <c r="I48" s="82"/>
      <c r="K48" s="1967">
        <v>3</v>
      </c>
      <c r="L48" s="1968" t="s">
        <v>3</v>
      </c>
    </row>
    <row r="49" spans="1:12" s="6" customFormat="1" ht="16.5" thickBot="1">
      <c r="A49" s="95" t="s">
        <v>278</v>
      </c>
      <c r="B49" s="96"/>
      <c r="C49" s="97">
        <f>C47+B48</f>
        <v>3</v>
      </c>
      <c r="D49" s="98" t="s">
        <v>279</v>
      </c>
      <c r="E49" s="99"/>
      <c r="F49" s="100">
        <f>F47+E48</f>
        <v>2</v>
      </c>
      <c r="G49" s="101"/>
      <c r="H49" s="102"/>
      <c r="I49" s="103"/>
      <c r="J49" s="5"/>
      <c r="K49" s="1967">
        <v>6</v>
      </c>
      <c r="L49" s="1968" t="s">
        <v>2</v>
      </c>
    </row>
    <row r="50" spans="1:12" s="5" customFormat="1" ht="13.5" thickBot="1">
      <c r="A50" s="132"/>
      <c r="B50" s="133"/>
      <c r="C50" s="134"/>
      <c r="D50" s="135"/>
      <c r="E50" s="136"/>
      <c r="F50" s="137"/>
      <c r="G50" s="138"/>
      <c r="H50" s="136"/>
      <c r="I50" s="139"/>
      <c r="K50" s="1967">
        <v>8</v>
      </c>
      <c r="L50" s="1968" t="s">
        <v>5</v>
      </c>
    </row>
    <row r="51" spans="1:12" s="6" customFormat="1" ht="18.75">
      <c r="A51" s="67" t="s">
        <v>280</v>
      </c>
      <c r="B51" s="68"/>
      <c r="C51" s="69"/>
      <c r="D51" s="130" t="s">
        <v>281</v>
      </c>
      <c r="E51" s="99"/>
      <c r="F51" s="112"/>
      <c r="G51" s="131" t="s">
        <v>282</v>
      </c>
      <c r="H51" s="74"/>
      <c r="I51" s="75"/>
      <c r="J51" s="5"/>
      <c r="K51" s="1969"/>
      <c r="L51" s="1970" t="s">
        <v>4</v>
      </c>
    </row>
    <row r="52" spans="1:12" s="5" customFormat="1" ht="12.75">
      <c r="A52" s="76" t="s">
        <v>283</v>
      </c>
      <c r="B52" s="77"/>
      <c r="C52" s="78"/>
      <c r="D52" s="79" t="s">
        <v>284</v>
      </c>
      <c r="E52" s="77"/>
      <c r="F52" s="80"/>
      <c r="G52" s="81" t="s">
        <v>285</v>
      </c>
      <c r="H52" s="77"/>
      <c r="I52" s="82"/>
      <c r="K52" s="1967">
        <v>10</v>
      </c>
      <c r="L52" s="1968" t="s">
        <v>1542</v>
      </c>
    </row>
    <row r="53" spans="1:12" s="5" customFormat="1" ht="12.75">
      <c r="A53" s="76" t="s">
        <v>286</v>
      </c>
      <c r="B53" s="77"/>
      <c r="C53" s="78"/>
      <c r="D53" s="79" t="s">
        <v>287</v>
      </c>
      <c r="E53" s="77"/>
      <c r="F53" s="80"/>
      <c r="G53" s="81" t="s">
        <v>288</v>
      </c>
      <c r="H53" s="77"/>
      <c r="I53" s="82"/>
      <c r="K53" s="1967">
        <v>14</v>
      </c>
      <c r="L53" s="1968" t="s">
        <v>6</v>
      </c>
    </row>
    <row r="54" spans="1:12" s="5" customFormat="1" ht="12.75">
      <c r="A54" s="76" t="s">
        <v>289</v>
      </c>
      <c r="B54" s="77"/>
      <c r="C54" s="78"/>
      <c r="D54" s="79" t="s">
        <v>290</v>
      </c>
      <c r="E54" s="77"/>
      <c r="F54" s="80"/>
      <c r="G54" s="81" t="s">
        <v>291</v>
      </c>
      <c r="H54" s="77"/>
      <c r="I54" s="82"/>
      <c r="K54" s="1967">
        <v>20</v>
      </c>
      <c r="L54" s="1968" t="s">
        <v>7</v>
      </c>
    </row>
    <row r="55" spans="1:12" s="5" customFormat="1" ht="12.75">
      <c r="A55" s="268" t="s">
        <v>292</v>
      </c>
      <c r="B55" s="77"/>
      <c r="C55" s="78"/>
      <c r="D55" s="362" t="s">
        <v>57</v>
      </c>
      <c r="E55" s="77"/>
      <c r="F55" s="80"/>
      <c r="G55" s="297" t="s">
        <v>292</v>
      </c>
      <c r="H55" s="77"/>
      <c r="I55" s="82"/>
      <c r="K55" s="1971"/>
      <c r="L55" s="1972" t="s">
        <v>8</v>
      </c>
    </row>
    <row r="56" spans="1:12" s="5" customFormat="1" ht="12.75">
      <c r="A56" s="76"/>
      <c r="B56" s="77"/>
      <c r="C56" s="78"/>
      <c r="D56" s="79"/>
      <c r="E56" s="77"/>
      <c r="F56" s="80"/>
      <c r="G56" s="81"/>
      <c r="H56" s="77"/>
      <c r="I56" s="82"/>
      <c r="K56" s="1971"/>
      <c r="L56" s="1972"/>
    </row>
    <row r="57" spans="1:12" s="5" customFormat="1" ht="13.5" customHeight="1">
      <c r="A57" s="76" t="s">
        <v>205</v>
      </c>
      <c r="B57" s="77"/>
      <c r="C57" s="78"/>
      <c r="D57" s="79"/>
      <c r="E57" s="77"/>
      <c r="F57" s="80"/>
      <c r="G57" s="81"/>
      <c r="H57" s="77"/>
      <c r="I57" s="82"/>
      <c r="K57" s="1967">
        <v>26</v>
      </c>
      <c r="L57" s="1968" t="s">
        <v>9</v>
      </c>
    </row>
    <row r="58" spans="1:12" s="5" customFormat="1" ht="12.75" customHeight="1">
      <c r="A58" s="76" t="s">
        <v>252</v>
      </c>
      <c r="B58" s="77"/>
      <c r="C58" s="78"/>
      <c r="D58" s="79"/>
      <c r="E58" s="77"/>
      <c r="F58" s="80"/>
      <c r="G58" s="81"/>
      <c r="H58" s="77"/>
      <c r="I58" s="82"/>
      <c r="K58" s="1967">
        <v>30</v>
      </c>
      <c r="L58" s="1968" t="s">
        <v>1542</v>
      </c>
    </row>
    <row r="59" spans="1:12" s="119" customFormat="1" ht="18.75">
      <c r="A59" s="83" t="s">
        <v>293</v>
      </c>
      <c r="B59" s="113"/>
      <c r="C59" s="85">
        <f>SUM(B52:B58)+C47</f>
        <v>3</v>
      </c>
      <c r="D59" s="114" t="s">
        <v>294</v>
      </c>
      <c r="E59" s="115"/>
      <c r="F59" s="88">
        <f>SUM(E52:E58)+F47</f>
        <v>2</v>
      </c>
      <c r="G59" s="116" t="s">
        <v>295</v>
      </c>
      <c r="H59" s="117"/>
      <c r="I59" s="91">
        <f>SUM(H52:H58)+I47</f>
        <v>2</v>
      </c>
      <c r="K59" s="1967">
        <v>35</v>
      </c>
      <c r="L59" s="1968" t="s">
        <v>1542</v>
      </c>
    </row>
    <row r="60" spans="1:12" s="5" customFormat="1" ht="12.75">
      <c r="A60" s="76" t="s">
        <v>296</v>
      </c>
      <c r="B60" s="77"/>
      <c r="C60" s="78"/>
      <c r="D60" s="79" t="s">
        <v>297</v>
      </c>
      <c r="E60" s="93"/>
      <c r="F60" s="80"/>
      <c r="G60" s="81"/>
      <c r="H60" s="94"/>
      <c r="I60" s="82"/>
      <c r="K60" s="1967">
        <v>37</v>
      </c>
      <c r="L60" s="1968" t="s">
        <v>10</v>
      </c>
    </row>
    <row r="61" spans="1:12" s="6" customFormat="1" ht="16.5" thickBot="1">
      <c r="A61" s="95" t="s">
        <v>298</v>
      </c>
      <c r="B61" s="96"/>
      <c r="C61" s="97">
        <f>C59+B60</f>
        <v>3</v>
      </c>
      <c r="D61" s="98" t="s">
        <v>299</v>
      </c>
      <c r="E61" s="99"/>
      <c r="F61" s="100">
        <f>F59+E60</f>
        <v>2</v>
      </c>
      <c r="G61" s="101"/>
      <c r="H61" s="102"/>
      <c r="I61" s="103"/>
      <c r="J61" s="5"/>
      <c r="K61" s="1969"/>
      <c r="L61" s="1970" t="s">
        <v>11</v>
      </c>
    </row>
    <row r="62" spans="1:12" s="5" customFormat="1" ht="16.5" thickBot="1">
      <c r="A62" s="140"/>
      <c r="B62" s="105"/>
      <c r="C62" s="558" t="s">
        <v>348</v>
      </c>
      <c r="D62" s="141"/>
      <c r="E62" s="142"/>
      <c r="F62" s="143" t="s">
        <v>300</v>
      </c>
      <c r="G62" s="144"/>
      <c r="H62" s="142"/>
      <c r="I62" s="145" t="s">
        <v>301</v>
      </c>
      <c r="K62" s="1967">
        <v>40</v>
      </c>
      <c r="L62" s="1973" t="s">
        <v>1542</v>
      </c>
    </row>
    <row r="63" spans="1:12" s="6" customFormat="1" ht="18.75">
      <c r="A63" s="67" t="s">
        <v>302</v>
      </c>
      <c r="B63" s="68"/>
      <c r="C63" s="69"/>
      <c r="D63" s="130" t="s">
        <v>303</v>
      </c>
      <c r="E63" s="99"/>
      <c r="F63" s="112"/>
      <c r="G63" s="131" t="s">
        <v>304</v>
      </c>
      <c r="H63" s="74"/>
      <c r="I63" s="75"/>
      <c r="J63" s="5"/>
      <c r="K63" s="1969"/>
      <c r="L63" s="1972" t="s">
        <v>12</v>
      </c>
    </row>
    <row r="64" spans="1:12" s="5" customFormat="1" ht="12.75">
      <c r="A64" s="76" t="s">
        <v>305</v>
      </c>
      <c r="B64" s="77"/>
      <c r="C64" s="78"/>
      <c r="D64" s="79" t="s">
        <v>306</v>
      </c>
      <c r="E64" s="77"/>
      <c r="F64" s="80"/>
      <c r="G64" s="81" t="s">
        <v>307</v>
      </c>
      <c r="H64" s="77"/>
      <c r="I64" s="82"/>
      <c r="K64" s="1974"/>
      <c r="L64" s="1970" t="s">
        <v>20</v>
      </c>
    </row>
    <row r="65" spans="1:12" s="5" customFormat="1" ht="12.75">
      <c r="A65" s="76" t="s">
        <v>308</v>
      </c>
      <c r="B65" s="77"/>
      <c r="C65" s="78"/>
      <c r="D65" s="79" t="s">
        <v>309</v>
      </c>
      <c r="E65" s="77"/>
      <c r="F65" s="80"/>
      <c r="G65" s="81" t="s">
        <v>310</v>
      </c>
      <c r="H65" s="77"/>
      <c r="I65" s="82"/>
      <c r="K65" s="1974"/>
      <c r="L65" s="1973" t="s">
        <v>21</v>
      </c>
    </row>
    <row r="66" spans="1:12" s="5" customFormat="1" ht="12.75">
      <c r="A66" s="76" t="s">
        <v>311</v>
      </c>
      <c r="B66" s="77"/>
      <c r="C66" s="78"/>
      <c r="D66" s="79" t="s">
        <v>312</v>
      </c>
      <c r="E66" s="77"/>
      <c r="F66" s="80"/>
      <c r="G66" s="81" t="s">
        <v>313</v>
      </c>
      <c r="H66" s="77"/>
      <c r="I66" s="82"/>
      <c r="K66" s="1974"/>
      <c r="L66" s="1972" t="s">
        <v>22</v>
      </c>
    </row>
    <row r="67" spans="1:12" s="5" customFormat="1" ht="12.75">
      <c r="A67" s="268"/>
      <c r="B67" s="77"/>
      <c r="C67" s="78"/>
      <c r="D67" s="79"/>
      <c r="E67" s="77"/>
      <c r="F67" s="80"/>
      <c r="G67" s="81" t="s">
        <v>314</v>
      </c>
      <c r="H67" s="77"/>
      <c r="I67" s="82"/>
      <c r="K67" s="1974"/>
      <c r="L67" s="1972" t="s">
        <v>23</v>
      </c>
    </row>
    <row r="68" spans="1:12" s="5" customFormat="1" ht="12.75">
      <c r="A68" s="76"/>
      <c r="B68" s="77"/>
      <c r="C68" s="78"/>
      <c r="D68" s="79"/>
      <c r="E68" s="77"/>
      <c r="F68" s="80"/>
      <c r="G68" s="81" t="s">
        <v>315</v>
      </c>
      <c r="H68" s="77"/>
      <c r="I68" s="82"/>
      <c r="K68" s="1974"/>
      <c r="L68" s="1972" t="s">
        <v>13</v>
      </c>
    </row>
    <row r="69" spans="1:12" s="5" customFormat="1" ht="12.75">
      <c r="A69" s="76"/>
      <c r="B69" s="77"/>
      <c r="C69" s="78"/>
      <c r="D69" s="79"/>
      <c r="E69" s="77"/>
      <c r="F69" s="80"/>
      <c r="G69" s="81" t="s">
        <v>316</v>
      </c>
      <c r="H69" s="77"/>
      <c r="I69" s="82"/>
      <c r="K69" s="1967">
        <v>45</v>
      </c>
      <c r="L69" s="1972" t="s">
        <v>14</v>
      </c>
    </row>
    <row r="70" spans="1:12" s="5" customFormat="1" ht="12.75">
      <c r="A70" s="76"/>
      <c r="B70" s="77"/>
      <c r="C70" s="78"/>
      <c r="D70" s="79"/>
      <c r="E70" s="77"/>
      <c r="F70" s="80"/>
      <c r="G70" s="297" t="s">
        <v>1520</v>
      </c>
      <c r="H70" s="77"/>
      <c r="I70" s="82"/>
      <c r="K70" s="1974"/>
      <c r="L70" s="1973" t="s">
        <v>16</v>
      </c>
    </row>
    <row r="71" spans="1:12" s="119" customFormat="1" ht="18.75">
      <c r="A71" s="83" t="s">
        <v>317</v>
      </c>
      <c r="B71" s="113"/>
      <c r="C71" s="85">
        <f>SUM(B64:B70)+C59</f>
        <v>3</v>
      </c>
      <c r="D71" s="114" t="s">
        <v>318</v>
      </c>
      <c r="E71" s="115"/>
      <c r="F71" s="88">
        <f>SUM(E64:E70)+F59</f>
        <v>2</v>
      </c>
      <c r="G71" s="116" t="s">
        <v>319</v>
      </c>
      <c r="H71" s="117"/>
      <c r="I71" s="91">
        <f>SUM(H64:H70)+I59</f>
        <v>2</v>
      </c>
      <c r="K71" s="1975"/>
      <c r="L71" s="1968" t="s">
        <v>15</v>
      </c>
    </row>
    <row r="72" spans="1:12" s="5" customFormat="1" ht="12.75">
      <c r="A72" s="76" t="s">
        <v>320</v>
      </c>
      <c r="B72" s="77"/>
      <c r="C72" s="78"/>
      <c r="D72" s="79" t="s">
        <v>321</v>
      </c>
      <c r="E72" s="93"/>
      <c r="F72" s="80"/>
      <c r="G72" s="81"/>
      <c r="H72" s="94"/>
      <c r="I72" s="82"/>
      <c r="K72" s="1967">
        <v>50</v>
      </c>
      <c r="L72" s="1973" t="s">
        <v>17</v>
      </c>
    </row>
    <row r="73" spans="1:12" s="6" customFormat="1" ht="16.5" thickBot="1">
      <c r="A73" s="95" t="s">
        <v>322</v>
      </c>
      <c r="B73" s="96"/>
      <c r="C73" s="97">
        <f>C71+B72</f>
        <v>3</v>
      </c>
      <c r="D73" s="98" t="s">
        <v>323</v>
      </c>
      <c r="E73" s="99"/>
      <c r="F73" s="100">
        <f>F71+E72</f>
        <v>2</v>
      </c>
      <c r="G73" s="101"/>
      <c r="H73" s="102"/>
      <c r="I73" s="103"/>
      <c r="J73" s="5"/>
      <c r="K73" s="1976"/>
      <c r="L73" s="1968" t="s">
        <v>0</v>
      </c>
    </row>
    <row r="74" spans="1:12" s="58" customFormat="1" ht="27.75" thickBot="1">
      <c r="A74" s="146"/>
      <c r="B74" s="121"/>
      <c r="C74" s="589" t="s">
        <v>372</v>
      </c>
      <c r="D74" s="148">
        <v>1941</v>
      </c>
      <c r="E74" s="147"/>
      <c r="F74" s="147"/>
      <c r="G74" s="146"/>
      <c r="H74" s="147"/>
      <c r="I74" s="147" t="s">
        <v>324</v>
      </c>
      <c r="L74" s="1940"/>
    </row>
    <row r="75" spans="1:12" s="6" customFormat="1" ht="18.75">
      <c r="A75" s="67" t="s">
        <v>325</v>
      </c>
      <c r="B75" s="68"/>
      <c r="C75" s="69"/>
      <c r="D75" s="130" t="s">
        <v>326</v>
      </c>
      <c r="E75" s="99"/>
      <c r="F75" s="112"/>
      <c r="G75" s="131" t="s">
        <v>327</v>
      </c>
      <c r="H75" s="74"/>
      <c r="I75" s="75"/>
      <c r="J75" s="5"/>
      <c r="K75" s="1946"/>
      <c r="L75" s="1956"/>
    </row>
    <row r="76" spans="1:9" s="5" customFormat="1" ht="12.75">
      <c r="A76" s="76" t="s">
        <v>328</v>
      </c>
      <c r="B76" s="77"/>
      <c r="C76" s="78"/>
      <c r="D76" s="79" t="s">
        <v>329</v>
      </c>
      <c r="E76" s="77"/>
      <c r="F76" s="80"/>
      <c r="G76" s="81" t="s">
        <v>330</v>
      </c>
      <c r="H76" s="77"/>
      <c r="I76" s="82"/>
    </row>
    <row r="77" spans="1:9" s="5" customFormat="1" ht="12.75">
      <c r="A77" s="76" t="s">
        <v>331</v>
      </c>
      <c r="B77" s="77"/>
      <c r="C77" s="78"/>
      <c r="D77" s="79" t="s">
        <v>332</v>
      </c>
      <c r="E77" s="77"/>
      <c r="F77" s="80"/>
      <c r="G77" s="81" t="s">
        <v>333</v>
      </c>
      <c r="H77" s="77"/>
      <c r="I77" s="82"/>
    </row>
    <row r="78" spans="1:12" s="5" customFormat="1" ht="12.75">
      <c r="A78" s="76" t="s">
        <v>334</v>
      </c>
      <c r="B78" s="77"/>
      <c r="C78" s="78"/>
      <c r="D78" s="79" t="s">
        <v>335</v>
      </c>
      <c r="E78" s="77"/>
      <c r="F78" s="80"/>
      <c r="G78" s="81" t="s">
        <v>336</v>
      </c>
      <c r="H78" s="77"/>
      <c r="I78" s="82"/>
      <c r="L78" s="1941"/>
    </row>
    <row r="79" spans="1:12" s="5" customFormat="1" ht="12.75">
      <c r="A79" s="268"/>
      <c r="B79" s="77"/>
      <c r="C79" s="78"/>
      <c r="D79" s="79" t="s">
        <v>337</v>
      </c>
      <c r="E79" s="77"/>
      <c r="F79" s="80"/>
      <c r="G79" s="81" t="s">
        <v>338</v>
      </c>
      <c r="H79" s="77"/>
      <c r="I79" s="82"/>
      <c r="L79" s="1941"/>
    </row>
    <row r="80" spans="1:12" s="5" customFormat="1" ht="12.75">
      <c r="A80" s="76"/>
      <c r="B80" s="77"/>
      <c r="C80" s="78"/>
      <c r="D80" s="79"/>
      <c r="E80" s="77"/>
      <c r="F80" s="80"/>
      <c r="G80" s="297"/>
      <c r="H80" s="77"/>
      <c r="I80" s="82"/>
      <c r="L80" s="1941"/>
    </row>
    <row r="81" spans="1:12" s="5" customFormat="1" ht="12.75">
      <c r="A81" s="76" t="s">
        <v>205</v>
      </c>
      <c r="B81" s="77"/>
      <c r="C81" s="78"/>
      <c r="D81" s="79"/>
      <c r="E81" s="77"/>
      <c r="F81" s="80"/>
      <c r="G81" s="81" t="s">
        <v>339</v>
      </c>
      <c r="H81" s="77"/>
      <c r="I81" s="82"/>
      <c r="L81" s="1941"/>
    </row>
    <row r="82" spans="1:12" s="5" customFormat="1" ht="12.75">
      <c r="A82" s="76" t="s">
        <v>252</v>
      </c>
      <c r="B82" s="77"/>
      <c r="C82" s="78"/>
      <c r="D82" s="79"/>
      <c r="E82" s="77"/>
      <c r="F82" s="80"/>
      <c r="G82" s="81" t="s">
        <v>340</v>
      </c>
      <c r="H82" s="77"/>
      <c r="I82" s="82"/>
      <c r="L82" s="1941"/>
    </row>
    <row r="83" spans="1:12" s="119" customFormat="1" ht="18.75">
      <c r="A83" s="83" t="s">
        <v>341</v>
      </c>
      <c r="B83" s="113"/>
      <c r="C83" s="85">
        <f>SUM(B76:B82)+C71</f>
        <v>3</v>
      </c>
      <c r="D83" s="114" t="s">
        <v>342</v>
      </c>
      <c r="E83" s="115"/>
      <c r="F83" s="88">
        <f>SUM(E76:E82)+F71</f>
        <v>2</v>
      </c>
      <c r="G83" s="116" t="s">
        <v>343</v>
      </c>
      <c r="H83" s="117"/>
      <c r="I83" s="91">
        <f>SUM(H76:H82)+I71</f>
        <v>2</v>
      </c>
      <c r="L83" s="1944"/>
    </row>
    <row r="84" spans="1:12" s="5" customFormat="1" ht="12.75">
      <c r="A84" s="76" t="s">
        <v>344</v>
      </c>
      <c r="B84" s="77"/>
      <c r="C84" s="78"/>
      <c r="D84" s="79" t="s">
        <v>345</v>
      </c>
      <c r="E84" s="93"/>
      <c r="F84" s="80"/>
      <c r="G84" s="81"/>
      <c r="H84" s="94"/>
      <c r="I84" s="82"/>
      <c r="L84" s="1941"/>
    </row>
    <row r="85" spans="1:12" s="6" customFormat="1" ht="16.5" thickBot="1">
      <c r="A85" s="95" t="s">
        <v>346</v>
      </c>
      <c r="B85" s="96"/>
      <c r="C85" s="97">
        <f>C83+B84</f>
        <v>3</v>
      </c>
      <c r="D85" s="98" t="s">
        <v>347</v>
      </c>
      <c r="E85" s="99"/>
      <c r="F85" s="100">
        <f>F83+E84</f>
        <v>2</v>
      </c>
      <c r="G85" s="101"/>
      <c r="H85" s="102"/>
      <c r="I85" s="103"/>
      <c r="J85" s="5"/>
      <c r="L85" s="1942"/>
    </row>
    <row r="86" spans="1:12" s="5" customFormat="1" ht="16.5" thickBot="1">
      <c r="A86" s="140"/>
      <c r="B86" s="105"/>
      <c r="C86" s="558"/>
      <c r="D86" s="141"/>
      <c r="E86" s="142"/>
      <c r="F86" s="143"/>
      <c r="G86" s="144"/>
      <c r="H86" s="142"/>
      <c r="I86" s="145" t="s">
        <v>348</v>
      </c>
      <c r="L86" s="1941"/>
    </row>
    <row r="87" spans="1:12" s="6" customFormat="1" ht="18.75">
      <c r="A87" s="67" t="s">
        <v>349</v>
      </c>
      <c r="B87" s="68"/>
      <c r="C87" s="69"/>
      <c r="D87" s="130" t="s">
        <v>350</v>
      </c>
      <c r="E87" s="99"/>
      <c r="F87" s="112"/>
      <c r="G87" s="131" t="s">
        <v>351</v>
      </c>
      <c r="H87" s="74"/>
      <c r="I87" s="75"/>
      <c r="J87" s="5"/>
      <c r="L87" s="1942"/>
    </row>
    <row r="88" spans="1:12" s="5" customFormat="1" ht="12.75">
      <c r="A88" s="76" t="s">
        <v>352</v>
      </c>
      <c r="B88" s="77"/>
      <c r="C88" s="78"/>
      <c r="D88" s="79" t="s">
        <v>353</v>
      </c>
      <c r="E88" s="77"/>
      <c r="F88" s="80"/>
      <c r="G88" s="81" t="s">
        <v>354</v>
      </c>
      <c r="H88" s="77"/>
      <c r="I88" s="82"/>
      <c r="L88" s="1941"/>
    </row>
    <row r="89" spans="1:12" s="5" customFormat="1" ht="12.75">
      <c r="A89" s="76" t="s">
        <v>355</v>
      </c>
      <c r="B89" s="77"/>
      <c r="C89" s="78"/>
      <c r="D89" s="79" t="s">
        <v>356</v>
      </c>
      <c r="E89" s="77"/>
      <c r="F89" s="80"/>
      <c r="G89" s="81" t="s">
        <v>357</v>
      </c>
      <c r="H89" s="77"/>
      <c r="I89" s="82"/>
      <c r="L89" s="1941"/>
    </row>
    <row r="90" spans="1:12" s="5" customFormat="1" ht="12.75">
      <c r="A90" s="76" t="s">
        <v>358</v>
      </c>
      <c r="B90" s="77"/>
      <c r="C90" s="78"/>
      <c r="D90" s="79" t="s">
        <v>359</v>
      </c>
      <c r="E90" s="77"/>
      <c r="F90" s="80"/>
      <c r="G90" s="81" t="s">
        <v>360</v>
      </c>
      <c r="H90" s="77"/>
      <c r="I90" s="82"/>
      <c r="L90" s="1941"/>
    </row>
    <row r="91" spans="1:12" s="5" customFormat="1" ht="12.75">
      <c r="A91" s="268" t="s">
        <v>1327</v>
      </c>
      <c r="B91" s="77"/>
      <c r="C91" s="78"/>
      <c r="D91" s="79" t="s">
        <v>361</v>
      </c>
      <c r="E91" s="77"/>
      <c r="F91" s="80"/>
      <c r="G91" s="81" t="s">
        <v>362</v>
      </c>
      <c r="H91" s="77"/>
      <c r="I91" s="82"/>
      <c r="L91" s="1941"/>
    </row>
    <row r="92" spans="1:12" s="5" customFormat="1" ht="12.75">
      <c r="A92" s="268" t="s">
        <v>1332</v>
      </c>
      <c r="B92" s="77"/>
      <c r="C92" s="78"/>
      <c r="D92" s="362" t="s">
        <v>386</v>
      </c>
      <c r="E92" s="77"/>
      <c r="F92" s="80"/>
      <c r="G92" s="81"/>
      <c r="H92" s="77"/>
      <c r="I92" s="82"/>
      <c r="L92" s="1941"/>
    </row>
    <row r="93" spans="1:12" s="5" customFormat="1" ht="12.75">
      <c r="A93" s="76" t="s">
        <v>363</v>
      </c>
      <c r="B93" s="77"/>
      <c r="C93" s="78"/>
      <c r="D93" s="79"/>
      <c r="E93" s="77"/>
      <c r="F93" s="80"/>
      <c r="G93" s="297"/>
      <c r="H93" s="77"/>
      <c r="I93" s="82"/>
      <c r="L93" s="1941"/>
    </row>
    <row r="94" spans="1:12" s="5" customFormat="1" ht="12.75">
      <c r="A94" s="76" t="s">
        <v>364</v>
      </c>
      <c r="B94" s="77"/>
      <c r="C94" s="78"/>
      <c r="D94" s="79"/>
      <c r="E94" s="77"/>
      <c r="F94" s="80"/>
      <c r="G94" s="297" t="s">
        <v>387</v>
      </c>
      <c r="H94" s="77"/>
      <c r="I94" s="82"/>
      <c r="L94" s="1941"/>
    </row>
    <row r="95" spans="1:12" s="119" customFormat="1" ht="18.75">
      <c r="A95" s="83" t="s">
        <v>365</v>
      </c>
      <c r="B95" s="113"/>
      <c r="C95" s="85">
        <f>SUM(B88:B94)+C83</f>
        <v>3</v>
      </c>
      <c r="D95" s="114" t="s">
        <v>366</v>
      </c>
      <c r="E95" s="115"/>
      <c r="F95" s="88">
        <f>SUM(E88:E94)+F83</f>
        <v>2</v>
      </c>
      <c r="G95" s="116" t="s">
        <v>367</v>
      </c>
      <c r="H95" s="117"/>
      <c r="I95" s="91">
        <f>SUM(H88:H94)+I83</f>
        <v>2</v>
      </c>
      <c r="L95" s="1944"/>
    </row>
    <row r="96" spans="1:12" s="5" customFormat="1" ht="12.75">
      <c r="A96" s="76" t="s">
        <v>368</v>
      </c>
      <c r="B96" s="77"/>
      <c r="C96" s="78"/>
      <c r="D96" s="79" t="s">
        <v>369</v>
      </c>
      <c r="E96" s="93"/>
      <c r="F96" s="80"/>
      <c r="G96" s="81"/>
      <c r="H96" s="94"/>
      <c r="I96" s="82"/>
      <c r="L96" s="1941"/>
    </row>
    <row r="97" spans="1:12" s="6" customFormat="1" ht="16.5" thickBot="1">
      <c r="A97" s="95" t="s">
        <v>370</v>
      </c>
      <c r="B97" s="96"/>
      <c r="C97" s="97">
        <f>C95+B96</f>
        <v>3</v>
      </c>
      <c r="D97" s="98" t="s">
        <v>371</v>
      </c>
      <c r="E97" s="99"/>
      <c r="F97" s="100">
        <f>F95+E96</f>
        <v>2</v>
      </c>
      <c r="G97" s="101"/>
      <c r="H97" s="102"/>
      <c r="I97" s="103"/>
      <c r="J97" s="5"/>
      <c r="L97" s="1942"/>
    </row>
    <row r="98" spans="1:12" s="5" customFormat="1" ht="16.5" thickBot="1">
      <c r="A98" s="140"/>
      <c r="B98" s="105"/>
      <c r="C98" s="558" t="s">
        <v>416</v>
      </c>
      <c r="D98" s="141"/>
      <c r="E98" s="142"/>
      <c r="F98" s="656" t="s">
        <v>348</v>
      </c>
      <c r="G98" s="144"/>
      <c r="H98" s="149"/>
      <c r="I98" s="145" t="s">
        <v>373</v>
      </c>
      <c r="L98" s="1941"/>
    </row>
    <row r="99" spans="1:12" s="6" customFormat="1" ht="18.75">
      <c r="A99" s="67" t="s">
        <v>374</v>
      </c>
      <c r="B99" s="68"/>
      <c r="C99" s="69"/>
      <c r="D99" s="130" t="s">
        <v>375</v>
      </c>
      <c r="E99" s="99"/>
      <c r="F99" s="112"/>
      <c r="G99" s="131" t="s">
        <v>376</v>
      </c>
      <c r="H99" s="74"/>
      <c r="I99" s="75"/>
      <c r="J99" s="5"/>
      <c r="L99" s="1942"/>
    </row>
    <row r="100" spans="1:12" s="5" customFormat="1" ht="12.75">
      <c r="A100" s="76" t="s">
        <v>377</v>
      </c>
      <c r="B100" s="77"/>
      <c r="C100" s="78"/>
      <c r="D100" s="79" t="s">
        <v>378</v>
      </c>
      <c r="E100" s="77"/>
      <c r="F100" s="80"/>
      <c r="G100" s="81" t="s">
        <v>379</v>
      </c>
      <c r="H100" s="77"/>
      <c r="I100" s="82"/>
      <c r="L100" s="1941"/>
    </row>
    <row r="101" spans="1:12" s="5" customFormat="1" ht="12.75">
      <c r="A101" s="76" t="s">
        <v>380</v>
      </c>
      <c r="B101" s="77"/>
      <c r="C101" s="78"/>
      <c r="D101" s="79" t="s">
        <v>381</v>
      </c>
      <c r="E101" s="77"/>
      <c r="F101" s="80"/>
      <c r="G101" s="81" t="s">
        <v>382</v>
      </c>
      <c r="H101" s="77"/>
      <c r="I101" s="82"/>
      <c r="L101" s="1941"/>
    </row>
    <row r="102" spans="1:12" s="5" customFormat="1" ht="12.75">
      <c r="A102" s="76" t="s">
        <v>383</v>
      </c>
      <c r="B102" s="77"/>
      <c r="C102" s="78"/>
      <c r="D102" s="79" t="s">
        <v>384</v>
      </c>
      <c r="E102" s="77"/>
      <c r="F102" s="80"/>
      <c r="G102" s="81" t="s">
        <v>385</v>
      </c>
      <c r="H102" s="77"/>
      <c r="I102" s="82"/>
      <c r="L102" s="1941"/>
    </row>
    <row r="103" spans="1:12" s="5" customFormat="1" ht="12.75">
      <c r="A103" s="268" t="s">
        <v>1333</v>
      </c>
      <c r="B103" s="77"/>
      <c r="C103" s="78"/>
      <c r="D103" s="79" t="s">
        <v>386</v>
      </c>
      <c r="E103" s="77"/>
      <c r="F103" s="80"/>
      <c r="G103" s="297" t="s">
        <v>314</v>
      </c>
      <c r="H103" s="77"/>
      <c r="I103" s="82"/>
      <c r="L103" s="1941"/>
    </row>
    <row r="104" spans="1:12" s="5" customFormat="1" ht="12.75">
      <c r="A104" s="268" t="s">
        <v>1334</v>
      </c>
      <c r="B104" s="77"/>
      <c r="C104" s="78"/>
      <c r="D104" s="79"/>
      <c r="E104" s="77"/>
      <c r="F104" s="80"/>
      <c r="G104" s="297"/>
      <c r="H104" s="77"/>
      <c r="I104" s="82"/>
      <c r="L104" s="1941"/>
    </row>
    <row r="105" spans="1:12" s="5" customFormat="1" ht="12.75">
      <c r="A105" s="268" t="s">
        <v>364</v>
      </c>
      <c r="B105" s="77"/>
      <c r="C105" s="78"/>
      <c r="D105" s="79"/>
      <c r="E105" s="77"/>
      <c r="F105" s="80"/>
      <c r="G105" s="81"/>
      <c r="H105" s="77"/>
      <c r="I105" s="82"/>
      <c r="L105" s="1941"/>
    </row>
    <row r="106" spans="1:12" s="5" customFormat="1" ht="12.75">
      <c r="A106" s="76" t="s">
        <v>387</v>
      </c>
      <c r="B106" s="77"/>
      <c r="C106" s="78"/>
      <c r="D106" s="79" t="s">
        <v>388</v>
      </c>
      <c r="E106" s="77"/>
      <c r="F106" s="80"/>
      <c r="G106" s="81"/>
      <c r="H106" s="77"/>
      <c r="I106" s="82"/>
      <c r="L106" s="1941"/>
    </row>
    <row r="107" spans="1:12" s="119" customFormat="1" ht="18.75">
      <c r="A107" s="83" t="s">
        <v>389</v>
      </c>
      <c r="B107" s="113"/>
      <c r="C107" s="85">
        <f>SUM(B100:B106)+C95</f>
        <v>3</v>
      </c>
      <c r="D107" s="114" t="s">
        <v>390</v>
      </c>
      <c r="E107" s="115"/>
      <c r="F107" s="88">
        <f>SUM(E100:E106)+F95</f>
        <v>2</v>
      </c>
      <c r="G107" s="116" t="s">
        <v>391</v>
      </c>
      <c r="H107" s="117"/>
      <c r="I107" s="91">
        <f>SUM(H100:H106)+I95</f>
        <v>2</v>
      </c>
      <c r="J107" s="1893"/>
      <c r="L107" s="1944"/>
    </row>
    <row r="108" spans="1:12" s="5" customFormat="1" ht="12.75">
      <c r="A108" s="76" t="s">
        <v>392</v>
      </c>
      <c r="B108" s="77"/>
      <c r="C108" s="78"/>
      <c r="D108" s="79" t="s">
        <v>393</v>
      </c>
      <c r="E108" s="93"/>
      <c r="F108" s="80"/>
      <c r="G108" s="81"/>
      <c r="H108" s="94"/>
      <c r="I108" s="82"/>
      <c r="L108" s="1941"/>
    </row>
    <row r="109" spans="1:12" s="6" customFormat="1" ht="16.5" thickBot="1">
      <c r="A109" s="95" t="s">
        <v>394</v>
      </c>
      <c r="B109" s="96"/>
      <c r="C109" s="97">
        <f>C107+B108</f>
        <v>3</v>
      </c>
      <c r="D109" s="98" t="s">
        <v>395</v>
      </c>
      <c r="E109" s="99"/>
      <c r="F109" s="100">
        <f>F107+E108</f>
        <v>2</v>
      </c>
      <c r="G109" s="101"/>
      <c r="H109" s="102"/>
      <c r="I109" s="103"/>
      <c r="J109" s="5"/>
      <c r="L109" s="1942"/>
    </row>
    <row r="110" spans="1:12" s="5" customFormat="1" ht="16.5" thickBot="1">
      <c r="A110" s="140"/>
      <c r="B110" s="105"/>
      <c r="C110" s="558" t="s">
        <v>444</v>
      </c>
      <c r="D110" s="141"/>
      <c r="E110" s="142"/>
      <c r="F110" s="143"/>
      <c r="G110" s="144"/>
      <c r="H110" s="142"/>
      <c r="I110" s="145" t="s">
        <v>396</v>
      </c>
      <c r="L110" s="1941"/>
    </row>
    <row r="111" spans="1:12" s="6" customFormat="1" ht="18.75">
      <c r="A111" s="67" t="s">
        <v>397</v>
      </c>
      <c r="B111" s="68"/>
      <c r="C111" s="69"/>
      <c r="D111" s="130" t="s">
        <v>398</v>
      </c>
      <c r="E111" s="99"/>
      <c r="F111" s="112"/>
      <c r="G111" s="131" t="s">
        <v>399</v>
      </c>
      <c r="H111" s="74"/>
      <c r="I111" s="75"/>
      <c r="J111" s="5"/>
      <c r="L111" s="1942"/>
    </row>
    <row r="112" spans="1:12" s="5" customFormat="1" ht="12.75">
      <c r="A112" s="76" t="s">
        <v>400</v>
      </c>
      <c r="B112" s="77"/>
      <c r="C112" s="78"/>
      <c r="D112" s="79" t="s">
        <v>401</v>
      </c>
      <c r="E112" s="77"/>
      <c r="F112" s="80"/>
      <c r="G112" s="81" t="s">
        <v>402</v>
      </c>
      <c r="H112" s="77"/>
      <c r="I112" s="82"/>
      <c r="L112" s="1941"/>
    </row>
    <row r="113" spans="1:12" s="5" customFormat="1" ht="12.75">
      <c r="A113" s="76" t="s">
        <v>403</v>
      </c>
      <c r="B113" s="77"/>
      <c r="C113" s="78"/>
      <c r="D113" s="79" t="s">
        <v>404</v>
      </c>
      <c r="E113" s="77"/>
      <c r="F113" s="80"/>
      <c r="G113" s="81" t="s">
        <v>405</v>
      </c>
      <c r="H113" s="77"/>
      <c r="I113" s="82"/>
      <c r="L113" s="1941"/>
    </row>
    <row r="114" spans="1:12" s="5" customFormat="1" ht="12.75">
      <c r="A114" s="268" t="s">
        <v>1333</v>
      </c>
      <c r="B114" s="77"/>
      <c r="C114" s="78"/>
      <c r="D114" s="79" t="s">
        <v>406</v>
      </c>
      <c r="E114" s="77"/>
      <c r="F114" s="80"/>
      <c r="G114" s="81" t="s">
        <v>407</v>
      </c>
      <c r="H114" s="77"/>
      <c r="I114" s="82"/>
      <c r="L114" s="1941"/>
    </row>
    <row r="115" spans="1:12" s="5" customFormat="1" ht="12.75">
      <c r="A115" s="76"/>
      <c r="B115" s="77"/>
      <c r="C115" s="78"/>
      <c r="D115" s="79" t="s">
        <v>408</v>
      </c>
      <c r="E115" s="77"/>
      <c r="F115" s="80"/>
      <c r="G115" s="297" t="s">
        <v>314</v>
      </c>
      <c r="H115" s="77"/>
      <c r="I115" s="82"/>
      <c r="L115" s="1941"/>
    </row>
    <row r="116" spans="1:12" s="5" customFormat="1" ht="12.75">
      <c r="A116" s="76" t="s">
        <v>202</v>
      </c>
      <c r="B116" s="77"/>
      <c r="C116" s="78"/>
      <c r="D116" s="79"/>
      <c r="E116" s="77"/>
      <c r="F116" s="80"/>
      <c r="G116" s="297"/>
      <c r="H116" s="77"/>
      <c r="I116" s="82"/>
      <c r="L116" s="1941"/>
    </row>
    <row r="117" spans="1:12" s="5" customFormat="1" ht="12.75">
      <c r="A117" s="76"/>
      <c r="B117" s="77"/>
      <c r="C117" s="78"/>
      <c r="D117" s="79"/>
      <c r="E117" s="77"/>
      <c r="F117" s="80"/>
      <c r="G117" s="297"/>
      <c r="H117" s="77"/>
      <c r="I117" s="82"/>
      <c r="L117" s="1941"/>
    </row>
    <row r="118" spans="1:12" s="5" customFormat="1" ht="12.75">
      <c r="A118" s="268"/>
      <c r="B118" s="77"/>
      <c r="C118" s="78"/>
      <c r="D118" s="79"/>
      <c r="E118" s="77"/>
      <c r="F118" s="80"/>
      <c r="G118" s="297"/>
      <c r="H118" s="77"/>
      <c r="I118" s="82"/>
      <c r="J118" s="6"/>
      <c r="L118" s="1941"/>
    </row>
    <row r="119" spans="1:12" s="119" customFormat="1" ht="18.75">
      <c r="A119" s="83" t="s">
        <v>409</v>
      </c>
      <c r="B119" s="113"/>
      <c r="C119" s="85">
        <f>SUM(B112:B118)+C107</f>
        <v>3</v>
      </c>
      <c r="D119" s="114" t="s">
        <v>410</v>
      </c>
      <c r="E119" s="115"/>
      <c r="F119" s="88">
        <f>SUM(E112:E118)+F107</f>
        <v>2</v>
      </c>
      <c r="G119" s="116" t="s">
        <v>411</v>
      </c>
      <c r="H119" s="117"/>
      <c r="I119" s="91">
        <f>SUM(H112:H118)+I107</f>
        <v>2</v>
      </c>
      <c r="L119" s="1944"/>
    </row>
    <row r="120" spans="1:12" s="5" customFormat="1" ht="12.75">
      <c r="A120" s="76" t="s">
        <v>412</v>
      </c>
      <c r="B120" s="77"/>
      <c r="C120" s="78"/>
      <c r="D120" s="79" t="s">
        <v>413</v>
      </c>
      <c r="E120" s="93"/>
      <c r="F120" s="80"/>
      <c r="G120" s="81"/>
      <c r="H120" s="94"/>
      <c r="I120" s="82"/>
      <c r="L120" s="1941"/>
    </row>
    <row r="121" spans="1:12" s="6" customFormat="1" ht="16.5" thickBot="1">
      <c r="A121" s="95" t="s">
        <v>414</v>
      </c>
      <c r="B121" s="96"/>
      <c r="C121" s="97">
        <f>C119+B120</f>
        <v>3</v>
      </c>
      <c r="D121" s="98" t="s">
        <v>415</v>
      </c>
      <c r="E121" s="99"/>
      <c r="F121" s="100">
        <f>F119+E120</f>
        <v>2</v>
      </c>
      <c r="G121" s="101"/>
      <c r="H121" s="102"/>
      <c r="I121" s="103"/>
      <c r="J121" s="5"/>
      <c r="L121" s="1942"/>
    </row>
    <row r="122" spans="1:12" s="150" customFormat="1" ht="27.75" thickBot="1">
      <c r="A122" s="146"/>
      <c r="B122" s="121"/>
      <c r="C122" s="358" t="s">
        <v>1328</v>
      </c>
      <c r="D122" s="148">
        <v>1942</v>
      </c>
      <c r="E122" s="147"/>
      <c r="F122" s="358" t="s">
        <v>372</v>
      </c>
      <c r="G122" s="146"/>
      <c r="H122" s="147"/>
      <c r="I122" s="147" t="s">
        <v>416</v>
      </c>
      <c r="L122" s="1945"/>
    </row>
    <row r="123" spans="1:12" s="5" customFormat="1" ht="18.75">
      <c r="A123" s="67" t="s">
        <v>417</v>
      </c>
      <c r="B123" s="68"/>
      <c r="C123" s="69"/>
      <c r="D123" s="130" t="s">
        <v>418</v>
      </c>
      <c r="E123" s="99"/>
      <c r="F123" s="112"/>
      <c r="G123" s="131" t="s">
        <v>419</v>
      </c>
      <c r="H123" s="74"/>
      <c r="I123" s="75"/>
      <c r="L123" s="1941"/>
    </row>
    <row r="124" spans="1:12" s="5" customFormat="1" ht="12.75">
      <c r="A124" s="76" t="s">
        <v>420</v>
      </c>
      <c r="B124" s="77"/>
      <c r="C124" s="78"/>
      <c r="D124" s="79" t="s">
        <v>421</v>
      </c>
      <c r="E124" s="77"/>
      <c r="F124" s="80"/>
      <c r="G124" s="81" t="s">
        <v>422</v>
      </c>
      <c r="H124" s="77"/>
      <c r="I124" s="82"/>
      <c r="L124" s="1941"/>
    </row>
    <row r="125" spans="1:12" s="5" customFormat="1" ht="12.75">
      <c r="A125" s="76" t="s">
        <v>423</v>
      </c>
      <c r="B125" s="77"/>
      <c r="C125" s="78"/>
      <c r="D125" s="79" t="s">
        <v>424</v>
      </c>
      <c r="E125" s="77"/>
      <c r="F125" s="80"/>
      <c r="G125" s="81" t="s">
        <v>425</v>
      </c>
      <c r="H125" s="77"/>
      <c r="I125" s="82"/>
      <c r="L125" s="1941"/>
    </row>
    <row r="126" spans="1:12" s="5" customFormat="1" ht="12.75">
      <c r="A126" s="76" t="s">
        <v>426</v>
      </c>
      <c r="B126" s="77"/>
      <c r="C126" s="78"/>
      <c r="D126" s="79" t="s">
        <v>427</v>
      </c>
      <c r="E126" s="77"/>
      <c r="F126" s="80"/>
      <c r="G126" s="81" t="s">
        <v>428</v>
      </c>
      <c r="H126" s="77"/>
      <c r="I126" s="82"/>
      <c r="L126" s="1941"/>
    </row>
    <row r="127" spans="1:12" s="5" customFormat="1" ht="12.75">
      <c r="A127" s="76" t="s">
        <v>429</v>
      </c>
      <c r="B127" s="77"/>
      <c r="C127" s="78"/>
      <c r="D127" s="79" t="s">
        <v>430</v>
      </c>
      <c r="E127" s="77"/>
      <c r="F127" s="80"/>
      <c r="G127" s="81" t="s">
        <v>431</v>
      </c>
      <c r="H127" s="77"/>
      <c r="I127" s="82"/>
      <c r="L127" s="1941"/>
    </row>
    <row r="128" spans="1:12" s="5" customFormat="1" ht="12.75">
      <c r="A128" s="76" t="s">
        <v>432</v>
      </c>
      <c r="B128" s="77"/>
      <c r="C128" s="78"/>
      <c r="D128" s="79" t="s">
        <v>433</v>
      </c>
      <c r="E128" s="77"/>
      <c r="F128" s="80"/>
      <c r="G128" s="297" t="s">
        <v>206</v>
      </c>
      <c r="H128" s="77"/>
      <c r="I128" s="82"/>
      <c r="L128" s="1941"/>
    </row>
    <row r="129" spans="1:12" s="5" customFormat="1" ht="12.75">
      <c r="A129" s="268"/>
      <c r="B129" s="77"/>
      <c r="C129" s="78"/>
      <c r="D129" s="79"/>
      <c r="E129" s="77"/>
      <c r="F129" s="80"/>
      <c r="G129" s="81" t="s">
        <v>435</v>
      </c>
      <c r="H129" s="77"/>
      <c r="I129" s="82"/>
      <c r="L129" s="1941"/>
    </row>
    <row r="130" spans="1:12" s="5" customFormat="1" ht="12.75">
      <c r="A130" s="268" t="s">
        <v>1333</v>
      </c>
      <c r="B130" s="77"/>
      <c r="C130" s="78"/>
      <c r="D130" s="79"/>
      <c r="E130" s="77"/>
      <c r="F130" s="80"/>
      <c r="G130" s="81" t="s">
        <v>436</v>
      </c>
      <c r="H130" s="77"/>
      <c r="I130" s="82"/>
      <c r="L130" s="1941"/>
    </row>
    <row r="131" spans="1:12" s="5" customFormat="1" ht="18.75">
      <c r="A131" s="83" t="s">
        <v>437</v>
      </c>
      <c r="B131" s="113"/>
      <c r="C131" s="85">
        <f>SUM(B124:B130)+C119</f>
        <v>3</v>
      </c>
      <c r="D131" s="114" t="s">
        <v>438</v>
      </c>
      <c r="E131" s="115"/>
      <c r="F131" s="88">
        <f>SUM(E124:E130)+F119</f>
        <v>2</v>
      </c>
      <c r="G131" s="116" t="s">
        <v>439</v>
      </c>
      <c r="H131" s="117"/>
      <c r="I131" s="91">
        <f>SUM(H124:H130)+I119</f>
        <v>2</v>
      </c>
      <c r="L131" s="1941"/>
    </row>
    <row r="132" spans="1:12" s="5" customFormat="1" ht="12.75">
      <c r="A132" s="76" t="s">
        <v>440</v>
      </c>
      <c r="B132" s="77"/>
      <c r="C132" s="78"/>
      <c r="D132" s="79" t="s">
        <v>441</v>
      </c>
      <c r="E132" s="93"/>
      <c r="F132" s="80"/>
      <c r="G132" s="81"/>
      <c r="H132" s="94"/>
      <c r="I132" s="82"/>
      <c r="L132" s="1941"/>
    </row>
    <row r="133" spans="1:12" s="5" customFormat="1" ht="16.5" thickBot="1">
      <c r="A133" s="95" t="s">
        <v>442</v>
      </c>
      <c r="B133" s="96"/>
      <c r="C133" s="97">
        <f>C131+B132</f>
        <v>3</v>
      </c>
      <c r="D133" s="98" t="s">
        <v>443</v>
      </c>
      <c r="E133" s="99"/>
      <c r="F133" s="100">
        <f>F131+E132</f>
        <v>2</v>
      </c>
      <c r="G133" s="101"/>
      <c r="H133" s="102"/>
      <c r="I133" s="103"/>
      <c r="L133" s="1941"/>
    </row>
    <row r="134" spans="1:12" s="5" customFormat="1" ht="16.5" thickBot="1">
      <c r="A134" s="140"/>
      <c r="B134" s="105"/>
      <c r="C134" s="558" t="s">
        <v>1329</v>
      </c>
      <c r="D134" s="141"/>
      <c r="E134" s="142"/>
      <c r="F134" s="143"/>
      <c r="G134" s="144"/>
      <c r="H134" s="142"/>
      <c r="I134" s="145" t="s">
        <v>444</v>
      </c>
      <c r="L134" s="1941"/>
    </row>
    <row r="135" spans="1:12" s="5" customFormat="1" ht="18.75">
      <c r="A135" s="67" t="s">
        <v>445</v>
      </c>
      <c r="B135" s="68"/>
      <c r="C135" s="69"/>
      <c r="D135" s="130" t="s">
        <v>446</v>
      </c>
      <c r="E135" s="99"/>
      <c r="F135" s="112"/>
      <c r="G135" s="131" t="s">
        <v>447</v>
      </c>
      <c r="H135" s="74"/>
      <c r="I135" s="75"/>
      <c r="L135" s="1941"/>
    </row>
    <row r="136" spans="1:12" s="5" customFormat="1" ht="12.75">
      <c r="A136" s="76" t="s">
        <v>448</v>
      </c>
      <c r="B136" s="77"/>
      <c r="C136" s="78"/>
      <c r="D136" s="79" t="s">
        <v>449</v>
      </c>
      <c r="E136" s="77"/>
      <c r="F136" s="80"/>
      <c r="G136" s="81" t="s">
        <v>450</v>
      </c>
      <c r="H136" s="77"/>
      <c r="I136" s="82"/>
      <c r="L136" s="1941"/>
    </row>
    <row r="137" spans="1:12" s="5" customFormat="1" ht="12.75">
      <c r="A137" s="76" t="s">
        <v>451</v>
      </c>
      <c r="B137" s="77"/>
      <c r="C137" s="78"/>
      <c r="D137" s="79" t="s">
        <v>452</v>
      </c>
      <c r="E137" s="77"/>
      <c r="F137" s="80"/>
      <c r="G137" s="81" t="s">
        <v>453</v>
      </c>
      <c r="H137" s="77"/>
      <c r="I137" s="82"/>
      <c r="L137" s="1941"/>
    </row>
    <row r="138" spans="1:12" s="5" customFormat="1" ht="12.75">
      <c r="A138" s="76" t="s">
        <v>454</v>
      </c>
      <c r="B138" s="77"/>
      <c r="C138" s="78"/>
      <c r="D138" s="79" t="s">
        <v>455</v>
      </c>
      <c r="E138" s="77"/>
      <c r="F138" s="80"/>
      <c r="G138" s="81" t="s">
        <v>456</v>
      </c>
      <c r="H138" s="77"/>
      <c r="I138" s="82"/>
      <c r="L138" s="1941"/>
    </row>
    <row r="139" spans="1:12" s="5" customFormat="1" ht="12.75">
      <c r="A139" s="76" t="s">
        <v>457</v>
      </c>
      <c r="B139" s="77"/>
      <c r="C139" s="78"/>
      <c r="D139" s="79"/>
      <c r="E139" s="77"/>
      <c r="F139" s="80"/>
      <c r="G139" s="81" t="s">
        <v>458</v>
      </c>
      <c r="H139" s="77"/>
      <c r="I139" s="82"/>
      <c r="L139" s="1941"/>
    </row>
    <row r="140" spans="1:12" s="5" customFormat="1" ht="12.75">
      <c r="A140" s="76"/>
      <c r="B140" s="77"/>
      <c r="C140" s="78"/>
      <c r="D140" s="79"/>
      <c r="E140" s="77"/>
      <c r="F140" s="80"/>
      <c r="G140" s="81"/>
      <c r="H140" s="77"/>
      <c r="I140" s="82"/>
      <c r="L140" s="1941"/>
    </row>
    <row r="141" spans="1:12" s="5" customFormat="1" ht="12.75">
      <c r="A141" s="76"/>
      <c r="B141" s="77"/>
      <c r="C141" s="78"/>
      <c r="D141" s="79"/>
      <c r="E141" s="77"/>
      <c r="F141" s="80"/>
      <c r="G141" s="81"/>
      <c r="H141" s="77"/>
      <c r="I141" s="82"/>
      <c r="L141" s="1941"/>
    </row>
    <row r="142" spans="1:12" s="5" customFormat="1" ht="12.75">
      <c r="A142" s="76" t="s">
        <v>459</v>
      </c>
      <c r="B142" s="77"/>
      <c r="C142" s="78"/>
      <c r="D142" s="79"/>
      <c r="E142" s="77"/>
      <c r="F142" s="80"/>
      <c r="G142" s="81"/>
      <c r="H142" s="77"/>
      <c r="I142" s="82"/>
      <c r="L142" s="1941"/>
    </row>
    <row r="143" spans="1:12" s="5" customFormat="1" ht="18.75">
      <c r="A143" s="83" t="s">
        <v>460</v>
      </c>
      <c r="B143" s="113"/>
      <c r="C143" s="85">
        <f>SUM(B136:B142)+C131</f>
        <v>3</v>
      </c>
      <c r="D143" s="114" t="s">
        <v>461</v>
      </c>
      <c r="E143" s="115"/>
      <c r="F143" s="88">
        <f>SUM(E136:E142)+F131</f>
        <v>2</v>
      </c>
      <c r="G143" s="116" t="s">
        <v>462</v>
      </c>
      <c r="H143" s="117"/>
      <c r="I143" s="91">
        <f>SUM(H136:H142)+I131</f>
        <v>2</v>
      </c>
      <c r="L143" s="1941"/>
    </row>
    <row r="144" spans="1:12" s="5" customFormat="1" ht="12.75">
      <c r="A144" s="76" t="s">
        <v>463</v>
      </c>
      <c r="B144" s="77"/>
      <c r="C144" s="78"/>
      <c r="D144" s="79" t="s">
        <v>464</v>
      </c>
      <c r="E144" s="93"/>
      <c r="F144" s="80"/>
      <c r="G144" s="81"/>
      <c r="H144" s="94"/>
      <c r="I144" s="82"/>
      <c r="L144" s="1941"/>
    </row>
    <row r="145" spans="1:12" s="5" customFormat="1" ht="16.5" thickBot="1">
      <c r="A145" s="95" t="s">
        <v>465</v>
      </c>
      <c r="B145" s="151"/>
      <c r="C145" s="97">
        <f>C143+B144</f>
        <v>3</v>
      </c>
      <c r="D145" s="98" t="s">
        <v>466</v>
      </c>
      <c r="E145" s="99"/>
      <c r="F145" s="100">
        <f>F143+E144</f>
        <v>2</v>
      </c>
      <c r="G145" s="101"/>
      <c r="H145" s="102"/>
      <c r="I145" s="103"/>
      <c r="L145" s="1941"/>
    </row>
    <row r="146" spans="6:12" s="6" customFormat="1" ht="12.75">
      <c r="F146" s="152"/>
      <c r="L146" s="1942"/>
    </row>
    <row r="147" spans="6:12" s="6" customFormat="1" ht="12.75">
      <c r="F147" s="152"/>
      <c r="L147" s="1942"/>
    </row>
    <row r="148" spans="6:12" s="6" customFormat="1" ht="12.75">
      <c r="F148" s="152"/>
      <c r="L148" s="1942"/>
    </row>
    <row r="149" spans="6:12" s="6" customFormat="1" ht="12.75">
      <c r="F149" s="152"/>
      <c r="L149" s="1942"/>
    </row>
    <row r="150" spans="6:12" s="6" customFormat="1" ht="12.75">
      <c r="F150" s="152"/>
      <c r="L150" s="1942"/>
    </row>
    <row r="151" spans="6:12" s="6" customFormat="1" ht="12.75">
      <c r="F151" s="152"/>
      <c r="L151" s="1942"/>
    </row>
    <row r="152" spans="6:12" s="6" customFormat="1" ht="12.75">
      <c r="F152" s="152"/>
      <c r="L152" s="1942"/>
    </row>
    <row r="153" spans="6:12" s="6" customFormat="1" ht="12.75">
      <c r="F153" s="152"/>
      <c r="L153" s="1942"/>
    </row>
    <row r="154" spans="6:12" s="6" customFormat="1" ht="12.75">
      <c r="F154" s="152"/>
      <c r="L154" s="1942"/>
    </row>
    <row r="155" spans="6:12" s="6" customFormat="1" ht="12.75">
      <c r="F155" s="152"/>
      <c r="L155" s="1942"/>
    </row>
    <row r="156" spans="6:12" s="6" customFormat="1" ht="12.75">
      <c r="F156" s="152"/>
      <c r="L156" s="1942"/>
    </row>
    <row r="157" spans="6:12" s="6" customFormat="1" ht="12.75">
      <c r="F157" s="152"/>
      <c r="L157" s="1942"/>
    </row>
    <row r="158" spans="6:12" s="6" customFormat="1" ht="12.75">
      <c r="F158" s="152"/>
      <c r="L158" s="1942"/>
    </row>
    <row r="159" spans="6:12" s="6" customFormat="1" ht="12.75">
      <c r="F159" s="152"/>
      <c r="L159" s="1942"/>
    </row>
    <row r="160" spans="6:12" s="6" customFormat="1" ht="12.75">
      <c r="F160" s="152"/>
      <c r="L160" s="1942"/>
    </row>
    <row r="161" spans="6:12" s="6" customFormat="1" ht="12.75">
      <c r="F161" s="152"/>
      <c r="L161" s="1942"/>
    </row>
    <row r="162" spans="6:12" s="6" customFormat="1" ht="12.75">
      <c r="F162" s="152"/>
      <c r="L162" s="1942"/>
    </row>
    <row r="163" spans="6:12" s="6" customFormat="1" ht="12.75">
      <c r="F163" s="152"/>
      <c r="L163" s="1942"/>
    </row>
    <row r="164" spans="6:12" s="6" customFormat="1" ht="12.75">
      <c r="F164" s="152"/>
      <c r="L164" s="1942"/>
    </row>
    <row r="165" spans="6:12" s="6" customFormat="1" ht="12.75">
      <c r="F165" s="152"/>
      <c r="L165" s="1942"/>
    </row>
    <row r="166" spans="6:12" s="6" customFormat="1" ht="12.75">
      <c r="F166" s="152"/>
      <c r="L166" s="1942"/>
    </row>
    <row r="167" spans="6:12" s="6" customFormat="1" ht="12.75">
      <c r="F167" s="152"/>
      <c r="L167" s="1942"/>
    </row>
    <row r="168" spans="6:12" s="6" customFormat="1" ht="12.75">
      <c r="F168" s="152"/>
      <c r="L168" s="1942"/>
    </row>
    <row r="169" spans="6:12" s="6" customFormat="1" ht="12.75">
      <c r="F169" s="152"/>
      <c r="L169" s="1942"/>
    </row>
    <row r="170" spans="6:12" s="6" customFormat="1" ht="12.75">
      <c r="F170" s="152"/>
      <c r="L170" s="1942"/>
    </row>
    <row r="171" spans="6:12" s="6" customFormat="1" ht="12.75">
      <c r="F171" s="152"/>
      <c r="L171" s="1942"/>
    </row>
    <row r="172" spans="6:12" s="6" customFormat="1" ht="12.75">
      <c r="F172" s="152"/>
      <c r="L172" s="1942"/>
    </row>
    <row r="173" spans="6:12" s="6" customFormat="1" ht="12.75">
      <c r="F173" s="152"/>
      <c r="L173" s="1942"/>
    </row>
    <row r="174" spans="6:12" s="6" customFormat="1" ht="12.75">
      <c r="F174" s="152"/>
      <c r="L174" s="1942"/>
    </row>
    <row r="175" spans="6:12" s="6" customFormat="1" ht="12.75">
      <c r="F175" s="152"/>
      <c r="L175" s="1942"/>
    </row>
    <row r="176" spans="6:12" s="6" customFormat="1" ht="12.75">
      <c r="F176" s="152"/>
      <c r="L176" s="1942"/>
    </row>
    <row r="177" spans="6:12" s="6" customFormat="1" ht="12.75">
      <c r="F177" s="152"/>
      <c r="L177" s="1942"/>
    </row>
    <row r="178" spans="6:12" s="6" customFormat="1" ht="12.75">
      <c r="F178" s="152"/>
      <c r="L178" s="1942"/>
    </row>
    <row r="179" spans="6:12" s="6" customFormat="1" ht="12.75">
      <c r="F179" s="152"/>
      <c r="L179" s="1942"/>
    </row>
    <row r="180" spans="6:12" s="6" customFormat="1" ht="12.75">
      <c r="F180" s="152"/>
      <c r="L180" s="1942"/>
    </row>
    <row r="181" spans="6:12" s="6" customFormat="1" ht="12.75">
      <c r="F181" s="152"/>
      <c r="L181" s="1942"/>
    </row>
    <row r="182" spans="6:12" s="6" customFormat="1" ht="12.75">
      <c r="F182" s="152"/>
      <c r="L182" s="1942"/>
    </row>
    <row r="183" spans="6:12" s="6" customFormat="1" ht="12.75">
      <c r="F183" s="152"/>
      <c r="L183" s="1942"/>
    </row>
    <row r="184" spans="6:12" s="6" customFormat="1" ht="12.75">
      <c r="F184" s="152"/>
      <c r="L184" s="1942"/>
    </row>
    <row r="185" spans="6:12" s="6" customFormat="1" ht="12.75">
      <c r="F185" s="152"/>
      <c r="L185" s="1942"/>
    </row>
    <row r="186" spans="6:12" s="6" customFormat="1" ht="12.75">
      <c r="F186" s="152"/>
      <c r="L186" s="1942"/>
    </row>
    <row r="187" spans="6:12" s="6" customFormat="1" ht="12.75">
      <c r="F187" s="152"/>
      <c r="L187" s="1942"/>
    </row>
    <row r="188" spans="6:12" s="6" customFormat="1" ht="12.75">
      <c r="F188" s="152"/>
      <c r="L188" s="1942"/>
    </row>
    <row r="189" spans="6:12" s="6" customFormat="1" ht="12.75">
      <c r="F189" s="152"/>
      <c r="L189" s="1942"/>
    </row>
    <row r="190" spans="6:12" s="6" customFormat="1" ht="12.75">
      <c r="F190" s="152"/>
      <c r="L190" s="1942"/>
    </row>
    <row r="191" spans="6:12" s="6" customFormat="1" ht="12.75">
      <c r="F191" s="152"/>
      <c r="L191" s="1942"/>
    </row>
    <row r="192" spans="6:12" s="6" customFormat="1" ht="12.75">
      <c r="F192" s="152"/>
      <c r="L192" s="1942"/>
    </row>
    <row r="193" spans="6:12" s="6" customFormat="1" ht="12.75">
      <c r="F193" s="152"/>
      <c r="L193" s="1942"/>
    </row>
    <row r="194" spans="6:12" s="6" customFormat="1" ht="12.75">
      <c r="F194" s="152"/>
      <c r="L194" s="1942"/>
    </row>
    <row r="195" spans="6:12" s="6" customFormat="1" ht="12.75">
      <c r="F195" s="152"/>
      <c r="L195" s="1942"/>
    </row>
    <row r="196" spans="6:12" s="6" customFormat="1" ht="12.75">
      <c r="F196" s="152"/>
      <c r="L196" s="1942"/>
    </row>
    <row r="197" spans="6:12" s="6" customFormat="1" ht="12.75">
      <c r="F197" s="152"/>
      <c r="L197" s="1942"/>
    </row>
    <row r="198" spans="6:12" s="6" customFormat="1" ht="12.75">
      <c r="F198" s="152"/>
      <c r="L198" s="1942"/>
    </row>
    <row r="199" spans="6:12" s="6" customFormat="1" ht="12.75">
      <c r="F199" s="152"/>
      <c r="L199" s="1942"/>
    </row>
    <row r="200" spans="6:12" s="6" customFormat="1" ht="12.75">
      <c r="F200" s="152"/>
      <c r="L200" s="1942"/>
    </row>
    <row r="201" spans="6:12" s="6" customFormat="1" ht="12.75">
      <c r="F201" s="152"/>
      <c r="L201" s="1942"/>
    </row>
    <row r="202" spans="6:12" s="6" customFormat="1" ht="12.75">
      <c r="F202" s="152"/>
      <c r="L202" s="1942"/>
    </row>
    <row r="203" spans="6:12" s="6" customFormat="1" ht="12.75">
      <c r="F203" s="152"/>
      <c r="L203" s="1942"/>
    </row>
    <row r="204" spans="6:12" s="6" customFormat="1" ht="12.75">
      <c r="F204" s="152"/>
      <c r="L204" s="1942"/>
    </row>
    <row r="205" spans="6:12" s="6" customFormat="1" ht="12.75">
      <c r="F205" s="152"/>
      <c r="L205" s="1942"/>
    </row>
    <row r="206" spans="6:12" s="6" customFormat="1" ht="12.75">
      <c r="F206" s="152"/>
      <c r="L206" s="1942"/>
    </row>
    <row r="207" spans="6:12" s="6" customFormat="1" ht="12.75">
      <c r="F207" s="152"/>
      <c r="L207" s="1942"/>
    </row>
    <row r="208" spans="6:12" s="6" customFormat="1" ht="12.75">
      <c r="F208" s="152"/>
      <c r="L208" s="1942"/>
    </row>
    <row r="209" spans="6:12" s="6" customFormat="1" ht="12.75">
      <c r="F209" s="152"/>
      <c r="L209" s="1942"/>
    </row>
    <row r="210" spans="6:12" s="6" customFormat="1" ht="12.75">
      <c r="F210" s="152"/>
      <c r="L210" s="1942"/>
    </row>
    <row r="211" spans="6:12" s="6" customFormat="1" ht="12.75">
      <c r="F211" s="152"/>
      <c r="L211" s="1942"/>
    </row>
    <row r="212" spans="6:12" s="6" customFormat="1" ht="12.75">
      <c r="F212" s="152"/>
      <c r="L212" s="1942"/>
    </row>
    <row r="213" spans="6:12" s="6" customFormat="1" ht="12.75">
      <c r="F213" s="152"/>
      <c r="L213" s="1942"/>
    </row>
    <row r="214" spans="6:12" s="6" customFormat="1" ht="12.75">
      <c r="F214" s="152"/>
      <c r="L214" s="1942"/>
    </row>
    <row r="215" spans="6:12" s="6" customFormat="1" ht="12.75">
      <c r="F215" s="152"/>
      <c r="L215" s="1942"/>
    </row>
    <row r="216" spans="6:12" s="6" customFormat="1" ht="12.75">
      <c r="F216" s="152"/>
      <c r="L216" s="1942"/>
    </row>
    <row r="217" spans="6:12" s="6" customFormat="1" ht="12.75">
      <c r="F217" s="152"/>
      <c r="L217" s="1942"/>
    </row>
    <row r="218" spans="6:12" s="6" customFormat="1" ht="12.75">
      <c r="F218" s="152"/>
      <c r="L218" s="1942"/>
    </row>
    <row r="219" spans="6:12" s="6" customFormat="1" ht="12.75">
      <c r="F219" s="152"/>
      <c r="L219" s="1942"/>
    </row>
    <row r="220" spans="6:12" s="6" customFormat="1" ht="12.75">
      <c r="F220" s="152"/>
      <c r="L220" s="1942"/>
    </row>
    <row r="221" spans="6:12" s="6" customFormat="1" ht="12.75">
      <c r="F221" s="152"/>
      <c r="L221" s="1942"/>
    </row>
    <row r="222" spans="6:12" s="6" customFormat="1" ht="12.75">
      <c r="F222" s="152"/>
      <c r="L222" s="1942"/>
    </row>
    <row r="223" spans="6:12" s="6" customFormat="1" ht="12.75">
      <c r="F223" s="152"/>
      <c r="L223" s="1942"/>
    </row>
    <row r="224" spans="6:12" s="6" customFormat="1" ht="12.75">
      <c r="F224" s="152"/>
      <c r="L224" s="1942"/>
    </row>
    <row r="225" spans="6:12" s="6" customFormat="1" ht="12.75">
      <c r="F225" s="152"/>
      <c r="L225" s="1942"/>
    </row>
    <row r="226" spans="6:12" s="6" customFormat="1" ht="12.75">
      <c r="F226" s="152"/>
      <c r="L226" s="1942"/>
    </row>
    <row r="227" spans="6:12" s="6" customFormat="1" ht="12.75">
      <c r="F227" s="152"/>
      <c r="L227" s="1942"/>
    </row>
    <row r="228" spans="6:12" s="6" customFormat="1" ht="12.75">
      <c r="F228" s="152"/>
      <c r="L228" s="1942"/>
    </row>
    <row r="229" spans="6:12" s="6" customFormat="1" ht="12.75">
      <c r="F229" s="152"/>
      <c r="L229" s="1942"/>
    </row>
    <row r="230" spans="6:12" s="6" customFormat="1" ht="12.75">
      <c r="F230" s="152"/>
      <c r="L230" s="1942"/>
    </row>
    <row r="231" spans="6:12" s="6" customFormat="1" ht="12.75">
      <c r="F231" s="152"/>
      <c r="L231" s="1942"/>
    </row>
    <row r="232" spans="6:12" s="6" customFormat="1" ht="12.75">
      <c r="F232" s="152"/>
      <c r="L232" s="1942"/>
    </row>
    <row r="233" spans="6:12" s="6" customFormat="1" ht="12.75">
      <c r="F233" s="152"/>
      <c r="L233" s="1942"/>
    </row>
    <row r="234" spans="6:12" s="6" customFormat="1" ht="12.75">
      <c r="F234" s="152"/>
      <c r="L234" s="1942"/>
    </row>
    <row r="235" spans="6:12" s="6" customFormat="1" ht="12.75">
      <c r="F235" s="152"/>
      <c r="L235" s="1942"/>
    </row>
    <row r="236" spans="6:12" s="6" customFormat="1" ht="12.75">
      <c r="F236" s="152"/>
      <c r="L236" s="1942"/>
    </row>
    <row r="237" spans="6:12" s="6" customFormat="1" ht="12.75">
      <c r="F237" s="152"/>
      <c r="L237" s="1942"/>
    </row>
    <row r="238" spans="6:12" s="6" customFormat="1" ht="12.75">
      <c r="F238" s="152"/>
      <c r="L238" s="1942"/>
    </row>
    <row r="239" spans="6:12" s="6" customFormat="1" ht="12.75">
      <c r="F239" s="152"/>
      <c r="L239" s="1942"/>
    </row>
    <row r="240" spans="6:12" s="6" customFormat="1" ht="12.75">
      <c r="F240" s="152"/>
      <c r="L240" s="1942"/>
    </row>
    <row r="241" spans="6:12" s="6" customFormat="1" ht="12.75">
      <c r="F241" s="152"/>
      <c r="L241" s="1942"/>
    </row>
    <row r="242" spans="6:12" s="6" customFormat="1" ht="12.75">
      <c r="F242" s="152"/>
      <c r="L242" s="1942"/>
    </row>
    <row r="243" spans="6:12" s="6" customFormat="1" ht="12.75">
      <c r="F243" s="152"/>
      <c r="L243" s="1942"/>
    </row>
    <row r="244" spans="6:12" s="6" customFormat="1" ht="12.75">
      <c r="F244" s="152"/>
      <c r="L244" s="1942"/>
    </row>
    <row r="245" spans="6:12" s="6" customFormat="1" ht="12.75">
      <c r="F245" s="152"/>
      <c r="L245" s="1942"/>
    </row>
    <row r="246" spans="6:12" s="6" customFormat="1" ht="12.75">
      <c r="F246" s="152"/>
      <c r="L246" s="1942"/>
    </row>
    <row r="247" spans="6:12" s="6" customFormat="1" ht="12.75">
      <c r="F247" s="152"/>
      <c r="L247" s="1942"/>
    </row>
    <row r="248" spans="6:12" s="6" customFormat="1" ht="12.75">
      <c r="F248" s="152"/>
      <c r="L248" s="1942"/>
    </row>
    <row r="249" spans="6:12" s="6" customFormat="1" ht="12.75">
      <c r="F249" s="152"/>
      <c r="L249" s="1942"/>
    </row>
    <row r="250" spans="6:12" s="6" customFormat="1" ht="12.75">
      <c r="F250" s="152"/>
      <c r="L250" s="1942"/>
    </row>
    <row r="251" spans="6:12" s="6" customFormat="1" ht="12.75">
      <c r="F251" s="152"/>
      <c r="L251" s="1942"/>
    </row>
    <row r="252" spans="6:12" s="6" customFormat="1" ht="12.75">
      <c r="F252" s="152"/>
      <c r="L252" s="1942"/>
    </row>
    <row r="253" spans="6:12" s="6" customFormat="1" ht="12.75">
      <c r="F253" s="152"/>
      <c r="L253" s="1942"/>
    </row>
    <row r="254" spans="6:12" s="6" customFormat="1" ht="12.75">
      <c r="F254" s="152"/>
      <c r="L254" s="1942"/>
    </row>
    <row r="255" spans="6:12" s="6" customFormat="1" ht="12.75">
      <c r="F255" s="152"/>
      <c r="L255" s="1942"/>
    </row>
    <row r="256" spans="6:12" s="6" customFormat="1" ht="12.75">
      <c r="F256" s="152"/>
      <c r="L256" s="1942"/>
    </row>
    <row r="257" spans="6:12" s="6" customFormat="1" ht="12.75">
      <c r="F257" s="152"/>
      <c r="L257" s="1942"/>
    </row>
    <row r="258" spans="6:12" s="6" customFormat="1" ht="12.75">
      <c r="F258" s="152"/>
      <c r="L258" s="1942"/>
    </row>
    <row r="259" spans="6:12" s="6" customFormat="1" ht="12.75">
      <c r="F259" s="152"/>
      <c r="L259" s="1942"/>
    </row>
    <row r="260" spans="6:12" s="6" customFormat="1" ht="12.75">
      <c r="F260" s="152"/>
      <c r="L260" s="1942"/>
    </row>
    <row r="261" spans="6:12" s="6" customFormat="1" ht="12.75">
      <c r="F261" s="152"/>
      <c r="L261" s="1942"/>
    </row>
    <row r="262" spans="6:12" s="6" customFormat="1" ht="12.75">
      <c r="F262" s="152"/>
      <c r="L262" s="1942"/>
    </row>
    <row r="263" spans="6:12" s="6" customFormat="1" ht="12.75">
      <c r="F263" s="152"/>
      <c r="L263" s="1942"/>
    </row>
    <row r="264" spans="6:12" s="6" customFormat="1" ht="12.75">
      <c r="F264" s="152"/>
      <c r="L264" s="1942"/>
    </row>
    <row r="265" spans="6:12" s="6" customFormat="1" ht="12.75">
      <c r="F265" s="152"/>
      <c r="L265" s="1942"/>
    </row>
    <row r="266" spans="6:12" s="6" customFormat="1" ht="12.75">
      <c r="F266" s="152"/>
      <c r="L266" s="1942"/>
    </row>
    <row r="267" spans="6:12" s="6" customFormat="1" ht="12.75">
      <c r="F267" s="152"/>
      <c r="L267" s="1942"/>
    </row>
    <row r="268" spans="6:12" s="6" customFormat="1" ht="12.75">
      <c r="F268" s="152"/>
      <c r="L268" s="1942"/>
    </row>
    <row r="269" spans="6:12" s="6" customFormat="1" ht="12.75">
      <c r="F269" s="152"/>
      <c r="L269" s="1942"/>
    </row>
    <row r="270" spans="6:12" s="6" customFormat="1" ht="12.75">
      <c r="F270" s="152"/>
      <c r="L270" s="1942"/>
    </row>
    <row r="271" spans="6:12" s="6" customFormat="1" ht="12.75">
      <c r="F271" s="152"/>
      <c r="L271" s="1942"/>
    </row>
    <row r="272" spans="6:12" s="6" customFormat="1" ht="12.75">
      <c r="F272" s="152"/>
      <c r="L272" s="1942"/>
    </row>
    <row r="273" spans="6:12" s="6" customFormat="1" ht="12.75">
      <c r="F273" s="152"/>
      <c r="L273" s="1942"/>
    </row>
    <row r="274" spans="6:12" s="6" customFormat="1" ht="12.75">
      <c r="F274" s="152"/>
      <c r="L274" s="1942"/>
    </row>
    <row r="275" spans="6:12" s="6" customFormat="1" ht="12.75">
      <c r="F275" s="152"/>
      <c r="L275" s="1942"/>
    </row>
    <row r="276" spans="6:12" s="6" customFormat="1" ht="12.75">
      <c r="F276" s="152"/>
      <c r="L276" s="1942"/>
    </row>
    <row r="277" spans="6:12" s="6" customFormat="1" ht="12.75">
      <c r="F277" s="152"/>
      <c r="L277" s="1942"/>
    </row>
    <row r="278" spans="6:12" s="6" customFormat="1" ht="12.75">
      <c r="F278" s="152"/>
      <c r="L278" s="1942"/>
    </row>
    <row r="279" spans="6:12" s="6" customFormat="1" ht="12.75">
      <c r="F279" s="152"/>
      <c r="L279" s="1942"/>
    </row>
    <row r="280" spans="6:12" s="6" customFormat="1" ht="12.75">
      <c r="F280" s="152"/>
      <c r="L280" s="1942"/>
    </row>
    <row r="281" spans="6:12" s="6" customFormat="1" ht="12.75">
      <c r="F281" s="152"/>
      <c r="L281" s="1942"/>
    </row>
    <row r="282" spans="6:12" s="6" customFormat="1" ht="12.75">
      <c r="F282" s="152"/>
      <c r="L282" s="1942"/>
    </row>
    <row r="283" spans="6:12" s="6" customFormat="1" ht="12.75">
      <c r="F283" s="152"/>
      <c r="L283" s="1942"/>
    </row>
    <row r="284" spans="6:12" s="6" customFormat="1" ht="12.75">
      <c r="F284" s="152"/>
      <c r="L284" s="1942"/>
    </row>
    <row r="285" spans="6:12" s="6" customFormat="1" ht="12.75">
      <c r="F285" s="152"/>
      <c r="L285" s="1942"/>
    </row>
    <row r="286" spans="6:12" s="6" customFormat="1" ht="12.75">
      <c r="F286" s="152"/>
      <c r="L286" s="1942"/>
    </row>
    <row r="287" spans="6:12" s="6" customFormat="1" ht="12.75">
      <c r="F287" s="152"/>
      <c r="L287" s="1942"/>
    </row>
    <row r="288" spans="6:12" s="6" customFormat="1" ht="12.75">
      <c r="F288" s="152"/>
      <c r="L288" s="1942"/>
    </row>
    <row r="289" spans="6:12" s="6" customFormat="1" ht="12.75">
      <c r="F289" s="152"/>
      <c r="L289" s="1942"/>
    </row>
    <row r="290" spans="6:12" s="6" customFormat="1" ht="12.75">
      <c r="F290" s="152"/>
      <c r="L290" s="1942"/>
    </row>
    <row r="291" spans="6:12" s="6" customFormat="1" ht="12.75">
      <c r="F291" s="152"/>
      <c r="L291" s="1942"/>
    </row>
    <row r="292" spans="6:12" s="6" customFormat="1" ht="12.75">
      <c r="F292" s="152"/>
      <c r="L292" s="1942"/>
    </row>
    <row r="293" spans="6:12" s="6" customFormat="1" ht="12.75">
      <c r="F293" s="152"/>
      <c r="L293" s="1942"/>
    </row>
    <row r="294" spans="6:12" s="6" customFormat="1" ht="12.75">
      <c r="F294" s="152"/>
      <c r="L294" s="1942"/>
    </row>
    <row r="295" spans="6:12" s="6" customFormat="1" ht="12.75">
      <c r="F295" s="152"/>
      <c r="L295" s="1942"/>
    </row>
    <row r="296" spans="6:12" s="6" customFormat="1" ht="12.75">
      <c r="F296" s="152"/>
      <c r="L296" s="1942"/>
    </row>
    <row r="297" spans="6:12" s="6" customFormat="1" ht="12.75">
      <c r="F297" s="152"/>
      <c r="L297" s="1942"/>
    </row>
    <row r="298" spans="6:12" s="6" customFormat="1" ht="12.75">
      <c r="F298" s="152"/>
      <c r="L298" s="1942"/>
    </row>
    <row r="299" spans="6:12" s="6" customFormat="1" ht="12.75">
      <c r="F299" s="152"/>
      <c r="L299" s="1942"/>
    </row>
    <row r="300" spans="6:12" s="6" customFormat="1" ht="12.75">
      <c r="F300" s="152"/>
      <c r="L300" s="1942"/>
    </row>
    <row r="301" spans="6:12" s="6" customFormat="1" ht="12.75">
      <c r="F301" s="152"/>
      <c r="L301" s="1942"/>
    </row>
    <row r="302" spans="6:12" s="6" customFormat="1" ht="12.75">
      <c r="F302" s="152"/>
      <c r="L302" s="1942"/>
    </row>
    <row r="303" spans="6:12" s="6" customFormat="1" ht="12.75">
      <c r="F303" s="152"/>
      <c r="L303" s="1942"/>
    </row>
    <row r="304" spans="6:12" s="6" customFormat="1" ht="12.75">
      <c r="F304" s="152"/>
      <c r="L304" s="1942"/>
    </row>
    <row r="305" spans="6:12" s="6" customFormat="1" ht="12.75">
      <c r="F305" s="152"/>
      <c r="L305" s="1942"/>
    </row>
    <row r="306" spans="6:12" s="6" customFormat="1" ht="12.75">
      <c r="F306" s="152"/>
      <c r="L306" s="1942"/>
    </row>
    <row r="307" spans="6:12" s="6" customFormat="1" ht="12.75">
      <c r="F307" s="152"/>
      <c r="L307" s="1942"/>
    </row>
    <row r="308" spans="6:12" s="6" customFormat="1" ht="12.75">
      <c r="F308" s="152"/>
      <c r="L308" s="1942"/>
    </row>
    <row r="309" spans="6:12" s="6" customFormat="1" ht="12.75">
      <c r="F309" s="152"/>
      <c r="L309" s="1942"/>
    </row>
    <row r="310" spans="6:12" s="6" customFormat="1" ht="12.75">
      <c r="F310" s="152"/>
      <c r="L310" s="1942"/>
    </row>
    <row r="311" spans="6:12" s="6" customFormat="1" ht="12.75">
      <c r="F311" s="152"/>
      <c r="L311" s="1942"/>
    </row>
    <row r="312" spans="6:12" s="6" customFormat="1" ht="12.75">
      <c r="F312" s="152"/>
      <c r="L312" s="1942"/>
    </row>
    <row r="313" spans="6:12" s="6" customFormat="1" ht="12.75">
      <c r="F313" s="152"/>
      <c r="L313" s="1942"/>
    </row>
    <row r="314" spans="6:12" s="6" customFormat="1" ht="12.75">
      <c r="F314" s="152"/>
      <c r="L314" s="1942"/>
    </row>
    <row r="315" spans="6:12" s="6" customFormat="1" ht="12.75">
      <c r="F315" s="152"/>
      <c r="L315" s="1942"/>
    </row>
    <row r="316" spans="6:12" s="6" customFormat="1" ht="12.75">
      <c r="F316" s="152"/>
      <c r="L316" s="1942"/>
    </row>
    <row r="317" spans="6:12" s="6" customFormat="1" ht="12.75">
      <c r="F317" s="152"/>
      <c r="L317" s="1942"/>
    </row>
    <row r="318" spans="6:12" s="6" customFormat="1" ht="12.75">
      <c r="F318" s="152"/>
      <c r="L318" s="1942"/>
    </row>
    <row r="319" spans="6:12" s="6" customFormat="1" ht="12.75">
      <c r="F319" s="152"/>
      <c r="L319" s="1942"/>
    </row>
    <row r="320" spans="6:12" s="6" customFormat="1" ht="12.75">
      <c r="F320" s="152"/>
      <c r="L320" s="1942"/>
    </row>
    <row r="321" spans="6:12" s="6" customFormat="1" ht="12.75">
      <c r="F321" s="152"/>
      <c r="L321" s="1942"/>
    </row>
    <row r="322" spans="6:12" s="6" customFormat="1" ht="12.75">
      <c r="F322" s="152"/>
      <c r="L322" s="1942"/>
    </row>
    <row r="323" spans="6:12" s="6" customFormat="1" ht="12.75">
      <c r="F323" s="152"/>
      <c r="L323" s="1942"/>
    </row>
    <row r="324" spans="6:12" s="6" customFormat="1" ht="12.75">
      <c r="F324" s="152"/>
      <c r="L324" s="1942"/>
    </row>
    <row r="325" spans="6:12" s="6" customFormat="1" ht="12.75">
      <c r="F325" s="152"/>
      <c r="L325" s="1942"/>
    </row>
    <row r="326" spans="6:12" s="6" customFormat="1" ht="12.75">
      <c r="F326" s="152"/>
      <c r="L326" s="1942"/>
    </row>
    <row r="327" spans="6:12" s="6" customFormat="1" ht="12.75">
      <c r="F327" s="152"/>
      <c r="L327" s="1942"/>
    </row>
    <row r="328" spans="6:12" s="6" customFormat="1" ht="12.75">
      <c r="F328" s="152"/>
      <c r="L328" s="1942"/>
    </row>
    <row r="329" spans="6:12" s="6" customFormat="1" ht="12.75">
      <c r="F329" s="152"/>
      <c r="L329" s="1942"/>
    </row>
    <row r="330" spans="6:12" s="6" customFormat="1" ht="12.75">
      <c r="F330" s="152"/>
      <c r="L330" s="1942"/>
    </row>
    <row r="331" spans="6:12" s="6" customFormat="1" ht="12.75">
      <c r="F331" s="152"/>
      <c r="L331" s="1942"/>
    </row>
    <row r="332" spans="6:12" s="6" customFormat="1" ht="12.75">
      <c r="F332" s="152"/>
      <c r="L332" s="1942"/>
    </row>
    <row r="333" spans="6:12" s="6" customFormat="1" ht="12.75">
      <c r="F333" s="152"/>
      <c r="L333" s="1942"/>
    </row>
    <row r="334" spans="6:12" s="6" customFormat="1" ht="12.75">
      <c r="F334" s="152"/>
      <c r="L334" s="1942"/>
    </row>
    <row r="335" spans="6:12" s="6" customFormat="1" ht="12.75">
      <c r="F335" s="152"/>
      <c r="L335" s="1942"/>
    </row>
    <row r="336" spans="6:12" s="6" customFormat="1" ht="12.75">
      <c r="F336" s="152"/>
      <c r="L336" s="1942"/>
    </row>
    <row r="337" spans="6:12" s="6" customFormat="1" ht="12.75">
      <c r="F337" s="152"/>
      <c r="L337" s="1942"/>
    </row>
    <row r="338" spans="6:12" s="6" customFormat="1" ht="12.75">
      <c r="F338" s="152"/>
      <c r="L338" s="1942"/>
    </row>
    <row r="339" spans="6:12" s="6" customFormat="1" ht="12.75">
      <c r="F339" s="152"/>
      <c r="L339" s="1942"/>
    </row>
    <row r="340" spans="6:12" s="6" customFormat="1" ht="12.75">
      <c r="F340" s="152"/>
      <c r="L340" s="1942"/>
    </row>
    <row r="341" spans="6:12" s="6" customFormat="1" ht="12.75">
      <c r="F341" s="152"/>
      <c r="L341" s="1942"/>
    </row>
    <row r="342" spans="6:12" s="6" customFormat="1" ht="12.75">
      <c r="F342" s="152"/>
      <c r="L342" s="1942"/>
    </row>
    <row r="343" spans="6:12" s="6" customFormat="1" ht="12.75">
      <c r="F343" s="152"/>
      <c r="L343" s="1942"/>
    </row>
    <row r="344" spans="6:12" s="6" customFormat="1" ht="12.75">
      <c r="F344" s="152"/>
      <c r="L344" s="1942"/>
    </row>
    <row r="345" spans="6:12" s="6" customFormat="1" ht="12.75">
      <c r="F345" s="152"/>
      <c r="L345" s="1942"/>
    </row>
    <row r="346" spans="6:12" s="6" customFormat="1" ht="12.75">
      <c r="F346" s="152"/>
      <c r="L346" s="1942"/>
    </row>
    <row r="347" spans="6:12" s="6" customFormat="1" ht="12.75">
      <c r="F347" s="152"/>
      <c r="L347" s="1942"/>
    </row>
    <row r="348" spans="6:12" s="6" customFormat="1" ht="12.75">
      <c r="F348" s="152"/>
      <c r="L348" s="1942"/>
    </row>
    <row r="349" spans="6:12" s="6" customFormat="1" ht="12.75">
      <c r="F349" s="152"/>
      <c r="L349" s="1942"/>
    </row>
    <row r="350" spans="6:12" s="6" customFormat="1" ht="12.75">
      <c r="F350" s="152"/>
      <c r="L350" s="1942"/>
    </row>
    <row r="351" spans="6:12" s="6" customFormat="1" ht="12.75">
      <c r="F351" s="152"/>
      <c r="L351" s="1942"/>
    </row>
    <row r="352" spans="6:12" s="6" customFormat="1" ht="12.75">
      <c r="F352" s="152"/>
      <c r="L352" s="1942"/>
    </row>
    <row r="353" spans="6:12" s="6" customFormat="1" ht="12.75">
      <c r="F353" s="152"/>
      <c r="L353" s="1942"/>
    </row>
    <row r="354" spans="6:12" s="6" customFormat="1" ht="12.75">
      <c r="F354" s="152"/>
      <c r="L354" s="1942"/>
    </row>
    <row r="355" spans="6:12" s="6" customFormat="1" ht="12.75">
      <c r="F355" s="152"/>
      <c r="L355" s="1942"/>
    </row>
    <row r="356" spans="6:12" s="6" customFormat="1" ht="12.75">
      <c r="F356" s="152"/>
      <c r="L356" s="1942"/>
    </row>
    <row r="357" spans="6:12" s="6" customFormat="1" ht="12.75">
      <c r="F357" s="152"/>
      <c r="L357" s="1942"/>
    </row>
    <row r="358" spans="6:12" s="6" customFormat="1" ht="12.75">
      <c r="F358" s="152"/>
      <c r="L358" s="1942"/>
    </row>
    <row r="359" spans="6:12" s="6" customFormat="1" ht="12.75">
      <c r="F359" s="152"/>
      <c r="L359" s="1942"/>
    </row>
    <row r="360" spans="6:12" s="6" customFormat="1" ht="12.75">
      <c r="F360" s="152"/>
      <c r="L360" s="1942"/>
    </row>
    <row r="361" spans="6:12" s="6" customFormat="1" ht="12.75">
      <c r="F361" s="152"/>
      <c r="L361" s="1942"/>
    </row>
    <row r="362" spans="6:12" s="6" customFormat="1" ht="12.75">
      <c r="F362" s="152"/>
      <c r="L362" s="1942"/>
    </row>
    <row r="363" spans="6:12" s="6" customFormat="1" ht="12.75">
      <c r="F363" s="152"/>
      <c r="L363" s="1942"/>
    </row>
    <row r="364" spans="6:12" s="6" customFormat="1" ht="12.75">
      <c r="F364" s="152"/>
      <c r="L364" s="1942"/>
    </row>
    <row r="365" spans="6:12" s="6" customFormat="1" ht="12.75">
      <c r="F365" s="152"/>
      <c r="L365" s="1942"/>
    </row>
    <row r="366" spans="6:12" s="6" customFormat="1" ht="12.75">
      <c r="F366" s="152"/>
      <c r="L366" s="1942"/>
    </row>
    <row r="367" spans="6:12" s="6" customFormat="1" ht="12.75">
      <c r="F367" s="152"/>
      <c r="L367" s="1942"/>
    </row>
    <row r="368" spans="6:12" s="6" customFormat="1" ht="12.75">
      <c r="F368" s="152"/>
      <c r="L368" s="1942"/>
    </row>
    <row r="369" spans="6:12" s="6" customFormat="1" ht="12.75">
      <c r="F369" s="152"/>
      <c r="L369" s="1942"/>
    </row>
    <row r="370" spans="6:12" s="6" customFormat="1" ht="12.75">
      <c r="F370" s="152"/>
      <c r="L370" s="1942"/>
    </row>
    <row r="371" spans="6:12" s="6" customFormat="1" ht="12.75">
      <c r="F371" s="152"/>
      <c r="L371" s="1942"/>
    </row>
    <row r="372" spans="6:12" s="6" customFormat="1" ht="12.75">
      <c r="F372" s="152"/>
      <c r="L372" s="1942"/>
    </row>
    <row r="373" spans="6:12" s="6" customFormat="1" ht="12.75">
      <c r="F373" s="152"/>
      <c r="L373" s="1942"/>
    </row>
    <row r="374" spans="6:12" s="6" customFormat="1" ht="12.75">
      <c r="F374" s="152"/>
      <c r="L374" s="1942"/>
    </row>
    <row r="375" spans="6:12" s="6" customFormat="1" ht="12.75">
      <c r="F375" s="152"/>
      <c r="L375" s="1942"/>
    </row>
    <row r="376" spans="6:12" s="6" customFormat="1" ht="12.75">
      <c r="F376" s="152"/>
      <c r="L376" s="1942"/>
    </row>
    <row r="377" spans="6:12" s="6" customFormat="1" ht="12.75">
      <c r="F377" s="152"/>
      <c r="L377" s="1942"/>
    </row>
    <row r="378" spans="6:12" s="6" customFormat="1" ht="12.75">
      <c r="F378" s="152"/>
      <c r="L378" s="1942"/>
    </row>
    <row r="379" spans="6:12" s="6" customFormat="1" ht="12.75">
      <c r="F379" s="152"/>
      <c r="L379" s="1942"/>
    </row>
    <row r="380" spans="6:12" s="6" customFormat="1" ht="12.75">
      <c r="F380" s="152"/>
      <c r="L380" s="1942"/>
    </row>
    <row r="381" spans="6:12" s="6" customFormat="1" ht="12.75">
      <c r="F381" s="152"/>
      <c r="L381" s="1942"/>
    </row>
    <row r="382" spans="6:12" s="6" customFormat="1" ht="12.75">
      <c r="F382" s="152"/>
      <c r="L382" s="1942"/>
    </row>
    <row r="383" spans="6:12" s="6" customFormat="1" ht="12.75">
      <c r="F383" s="152"/>
      <c r="L383" s="1942"/>
    </row>
    <row r="384" spans="6:12" s="6" customFormat="1" ht="12.75">
      <c r="F384" s="152"/>
      <c r="L384" s="1942"/>
    </row>
    <row r="385" spans="6:12" s="6" customFormat="1" ht="12.75">
      <c r="F385" s="152"/>
      <c r="L385" s="1942"/>
    </row>
    <row r="386" spans="6:12" s="6" customFormat="1" ht="12.75">
      <c r="F386" s="152"/>
      <c r="L386" s="1942"/>
    </row>
    <row r="387" spans="6:12" s="6" customFormat="1" ht="12.75">
      <c r="F387" s="152"/>
      <c r="L387" s="1942"/>
    </row>
    <row r="388" spans="6:12" s="6" customFormat="1" ht="12.75">
      <c r="F388" s="152"/>
      <c r="L388" s="1942"/>
    </row>
    <row r="389" spans="6:12" s="6" customFormat="1" ht="12.75">
      <c r="F389" s="152"/>
      <c r="L389" s="1942"/>
    </row>
    <row r="390" spans="6:12" s="6" customFormat="1" ht="12.75">
      <c r="F390" s="152"/>
      <c r="L390" s="1942"/>
    </row>
    <row r="391" spans="6:12" s="6" customFormat="1" ht="12.75">
      <c r="F391" s="152"/>
      <c r="L391" s="1942"/>
    </row>
    <row r="392" spans="6:12" s="6" customFormat="1" ht="12.75">
      <c r="F392" s="152"/>
      <c r="L392" s="1942"/>
    </row>
    <row r="393" spans="6:12" s="6" customFormat="1" ht="12.75">
      <c r="F393" s="152"/>
      <c r="L393" s="1942"/>
    </row>
    <row r="394" spans="6:12" s="6" customFormat="1" ht="12.75">
      <c r="F394" s="152"/>
      <c r="L394" s="1942"/>
    </row>
    <row r="395" spans="6:12" s="6" customFormat="1" ht="12.75">
      <c r="F395" s="152"/>
      <c r="L395" s="1942"/>
    </row>
    <row r="396" spans="6:12" s="6" customFormat="1" ht="12.75">
      <c r="F396" s="152"/>
      <c r="L396" s="1942"/>
    </row>
    <row r="397" spans="6:12" s="6" customFormat="1" ht="12.75">
      <c r="F397" s="152"/>
      <c r="L397" s="1942"/>
    </row>
    <row r="398" spans="6:12" s="6" customFormat="1" ht="12.75">
      <c r="F398" s="152"/>
      <c r="L398" s="1942"/>
    </row>
    <row r="399" spans="6:12" s="6" customFormat="1" ht="12.75">
      <c r="F399" s="152"/>
      <c r="L399" s="1942"/>
    </row>
    <row r="400" spans="6:12" s="6" customFormat="1" ht="12.75">
      <c r="F400" s="152"/>
      <c r="L400" s="1942"/>
    </row>
    <row r="401" spans="6:12" s="6" customFormat="1" ht="12.75">
      <c r="F401" s="152"/>
      <c r="L401" s="1942"/>
    </row>
    <row r="402" spans="6:12" s="6" customFormat="1" ht="12.75">
      <c r="F402" s="152"/>
      <c r="L402" s="1942"/>
    </row>
    <row r="403" spans="6:12" s="6" customFormat="1" ht="12.75">
      <c r="F403" s="152"/>
      <c r="L403" s="1942"/>
    </row>
    <row r="404" spans="6:12" s="6" customFormat="1" ht="12.75">
      <c r="F404" s="152"/>
      <c r="L404" s="1942"/>
    </row>
    <row r="405" spans="6:12" s="6" customFormat="1" ht="12.75">
      <c r="F405" s="152"/>
      <c r="L405" s="1942"/>
    </row>
    <row r="406" spans="6:12" s="6" customFormat="1" ht="12.75">
      <c r="F406" s="152"/>
      <c r="L406" s="1942"/>
    </row>
    <row r="407" spans="6:12" s="6" customFormat="1" ht="12.75">
      <c r="F407" s="152"/>
      <c r="L407" s="1942"/>
    </row>
    <row r="408" spans="6:12" s="6" customFormat="1" ht="12.75">
      <c r="F408" s="152"/>
      <c r="L408" s="1942"/>
    </row>
    <row r="409" spans="6:12" s="6" customFormat="1" ht="12.75">
      <c r="F409" s="152"/>
      <c r="L409" s="1942"/>
    </row>
    <row r="410" spans="6:12" s="6" customFormat="1" ht="12.75">
      <c r="F410" s="152"/>
      <c r="L410" s="1942"/>
    </row>
    <row r="411" spans="6:12" s="6" customFormat="1" ht="12.75">
      <c r="F411" s="152"/>
      <c r="L411" s="1942"/>
    </row>
    <row r="412" spans="6:12" s="6" customFormat="1" ht="12.75">
      <c r="F412" s="152"/>
      <c r="L412" s="1942"/>
    </row>
    <row r="413" spans="6:12" s="6" customFormat="1" ht="12.75">
      <c r="F413" s="152"/>
      <c r="L413" s="1942"/>
    </row>
    <row r="414" spans="6:12" s="6" customFormat="1" ht="12.75">
      <c r="F414" s="152"/>
      <c r="L414" s="1942"/>
    </row>
    <row r="415" spans="6:12" s="6" customFormat="1" ht="12.75">
      <c r="F415" s="152"/>
      <c r="L415" s="1942"/>
    </row>
    <row r="416" spans="6:12" s="6" customFormat="1" ht="12.75">
      <c r="F416" s="152"/>
      <c r="L416" s="1942"/>
    </row>
    <row r="417" spans="6:12" s="6" customFormat="1" ht="12.75">
      <c r="F417" s="152"/>
      <c r="L417" s="1942"/>
    </row>
    <row r="418" spans="6:12" s="6" customFormat="1" ht="12.75">
      <c r="F418" s="152"/>
      <c r="L418" s="1942"/>
    </row>
    <row r="419" spans="6:12" s="6" customFormat="1" ht="12.75">
      <c r="F419" s="152"/>
      <c r="L419" s="1942"/>
    </row>
    <row r="420" spans="6:12" s="6" customFormat="1" ht="12.75">
      <c r="F420" s="152"/>
      <c r="L420" s="1942"/>
    </row>
    <row r="421" spans="6:12" s="6" customFormat="1" ht="12.75">
      <c r="F421" s="152"/>
      <c r="L421" s="1942"/>
    </row>
    <row r="422" spans="6:12" s="6" customFormat="1" ht="12.75">
      <c r="F422" s="152"/>
      <c r="L422" s="1942"/>
    </row>
    <row r="423" spans="6:12" s="6" customFormat="1" ht="12.75">
      <c r="F423" s="152"/>
      <c r="L423" s="1942"/>
    </row>
    <row r="424" spans="6:12" s="6" customFormat="1" ht="12.75">
      <c r="F424" s="152"/>
      <c r="L424" s="1942"/>
    </row>
    <row r="425" spans="6:12" s="6" customFormat="1" ht="12.75">
      <c r="F425" s="152"/>
      <c r="L425" s="1942"/>
    </row>
    <row r="426" spans="6:12" s="6" customFormat="1" ht="12.75">
      <c r="F426" s="152"/>
      <c r="L426" s="1942"/>
    </row>
    <row r="427" spans="6:12" s="6" customFormat="1" ht="12.75">
      <c r="F427" s="152"/>
      <c r="L427" s="1942"/>
    </row>
    <row r="428" spans="6:12" s="6" customFormat="1" ht="12.75">
      <c r="F428" s="152"/>
      <c r="L428" s="1942"/>
    </row>
    <row r="429" spans="6:12" s="6" customFormat="1" ht="12.75">
      <c r="F429" s="152"/>
      <c r="L429" s="1942"/>
    </row>
    <row r="430" spans="6:12" s="6" customFormat="1" ht="12.75">
      <c r="F430" s="152"/>
      <c r="L430" s="1942"/>
    </row>
    <row r="431" spans="6:12" s="6" customFormat="1" ht="12.75">
      <c r="F431" s="152"/>
      <c r="L431" s="1942"/>
    </row>
    <row r="432" spans="6:12" s="6" customFormat="1" ht="12.75">
      <c r="F432" s="152"/>
      <c r="L432" s="1942"/>
    </row>
    <row r="433" spans="6:12" s="6" customFormat="1" ht="12.75">
      <c r="F433" s="152"/>
      <c r="L433" s="1942"/>
    </row>
    <row r="434" spans="6:12" s="6" customFormat="1" ht="12.75">
      <c r="F434" s="152"/>
      <c r="L434" s="1942"/>
    </row>
    <row r="435" spans="6:12" s="6" customFormat="1" ht="12.75">
      <c r="F435" s="152"/>
      <c r="L435" s="1942"/>
    </row>
    <row r="436" spans="6:12" s="6" customFormat="1" ht="12.75">
      <c r="F436" s="152"/>
      <c r="L436" s="1942"/>
    </row>
    <row r="437" spans="6:12" s="6" customFormat="1" ht="12.75">
      <c r="F437" s="152"/>
      <c r="L437" s="1942"/>
    </row>
    <row r="438" spans="6:12" s="6" customFormat="1" ht="12.75">
      <c r="F438" s="152"/>
      <c r="L438" s="1942"/>
    </row>
    <row r="439" spans="6:12" s="6" customFormat="1" ht="12.75">
      <c r="F439" s="152"/>
      <c r="L439" s="1942"/>
    </row>
    <row r="440" spans="6:12" s="6" customFormat="1" ht="12.75">
      <c r="F440" s="152"/>
      <c r="L440" s="1942"/>
    </row>
    <row r="441" spans="6:12" s="6" customFormat="1" ht="12.75">
      <c r="F441" s="152"/>
      <c r="L441" s="1942"/>
    </row>
    <row r="442" spans="6:12" s="6" customFormat="1" ht="12.75">
      <c r="F442" s="152"/>
      <c r="L442" s="1942"/>
    </row>
    <row r="443" spans="6:12" s="6" customFormat="1" ht="12.75">
      <c r="F443" s="152"/>
      <c r="L443" s="1942"/>
    </row>
    <row r="444" spans="6:12" s="6" customFormat="1" ht="12.75">
      <c r="F444" s="152"/>
      <c r="L444" s="1942"/>
    </row>
    <row r="445" spans="6:12" s="6" customFormat="1" ht="12.75">
      <c r="F445" s="152"/>
      <c r="L445" s="1942"/>
    </row>
    <row r="446" spans="6:12" s="6" customFormat="1" ht="12.75">
      <c r="F446" s="152"/>
      <c r="L446" s="1942"/>
    </row>
    <row r="447" spans="6:12" s="6" customFormat="1" ht="12.75">
      <c r="F447" s="152"/>
      <c r="L447" s="1942"/>
    </row>
    <row r="448" spans="6:12" s="6" customFormat="1" ht="12.75">
      <c r="F448" s="152"/>
      <c r="L448" s="1942"/>
    </row>
    <row r="449" spans="6:12" s="6" customFormat="1" ht="12.75">
      <c r="F449" s="152"/>
      <c r="L449" s="1942"/>
    </row>
    <row r="450" spans="6:12" s="6" customFormat="1" ht="12.75">
      <c r="F450" s="152"/>
      <c r="L450" s="1942"/>
    </row>
    <row r="451" spans="6:12" s="6" customFormat="1" ht="12.75">
      <c r="F451" s="152"/>
      <c r="L451" s="1942"/>
    </row>
    <row r="452" spans="6:12" s="6" customFormat="1" ht="12.75">
      <c r="F452" s="152"/>
      <c r="L452" s="1942"/>
    </row>
    <row r="453" spans="6:12" s="6" customFormat="1" ht="12.75">
      <c r="F453" s="152"/>
      <c r="L453" s="1942"/>
    </row>
    <row r="454" spans="6:12" s="6" customFormat="1" ht="12.75">
      <c r="F454" s="152"/>
      <c r="L454" s="1942"/>
    </row>
    <row r="455" spans="6:12" s="6" customFormat="1" ht="12.75">
      <c r="F455" s="152"/>
      <c r="L455" s="1942"/>
    </row>
    <row r="456" spans="6:12" s="6" customFormat="1" ht="12.75">
      <c r="F456" s="152"/>
      <c r="L456" s="1942"/>
    </row>
    <row r="457" spans="6:12" s="6" customFormat="1" ht="12.75">
      <c r="F457" s="152"/>
      <c r="L457" s="1942"/>
    </row>
    <row r="458" spans="6:12" s="6" customFormat="1" ht="12.75">
      <c r="F458" s="152"/>
      <c r="L458" s="1942"/>
    </row>
    <row r="459" spans="6:12" s="6" customFormat="1" ht="12.75">
      <c r="F459" s="152"/>
      <c r="L459" s="1942"/>
    </row>
    <row r="460" spans="6:12" s="6" customFormat="1" ht="12.75">
      <c r="F460" s="152"/>
      <c r="L460" s="1942"/>
    </row>
    <row r="461" spans="6:12" s="6" customFormat="1" ht="12.75">
      <c r="F461" s="152"/>
      <c r="L461" s="1942"/>
    </row>
    <row r="462" spans="6:12" s="6" customFormat="1" ht="12.75">
      <c r="F462" s="152"/>
      <c r="L462" s="1942"/>
    </row>
    <row r="463" spans="6:12" s="6" customFormat="1" ht="12.75">
      <c r="F463" s="152"/>
      <c r="L463" s="1942"/>
    </row>
    <row r="464" spans="6:12" s="6" customFormat="1" ht="12.75">
      <c r="F464" s="152"/>
      <c r="L464" s="1942"/>
    </row>
    <row r="465" spans="6:12" s="6" customFormat="1" ht="12.75">
      <c r="F465" s="152"/>
      <c r="L465" s="1942"/>
    </row>
    <row r="466" spans="6:12" s="6" customFormat="1" ht="12.75">
      <c r="F466" s="152"/>
      <c r="L466" s="1942"/>
    </row>
    <row r="467" spans="6:12" s="6" customFormat="1" ht="12.75">
      <c r="F467" s="152"/>
      <c r="L467" s="1942"/>
    </row>
    <row r="468" spans="6:12" s="6" customFormat="1" ht="12.75">
      <c r="F468" s="152"/>
      <c r="L468" s="1942"/>
    </row>
    <row r="469" spans="6:12" s="6" customFormat="1" ht="12.75">
      <c r="F469" s="152"/>
      <c r="L469" s="1942"/>
    </row>
    <row r="470" spans="6:12" s="6" customFormat="1" ht="12.75">
      <c r="F470" s="152"/>
      <c r="L470" s="1942"/>
    </row>
    <row r="471" spans="6:12" s="6" customFormat="1" ht="12.75">
      <c r="F471" s="152"/>
      <c r="L471" s="1942"/>
    </row>
    <row r="472" spans="6:12" s="6" customFormat="1" ht="12.75">
      <c r="F472" s="152"/>
      <c r="L472" s="1942"/>
    </row>
    <row r="473" spans="6:12" s="6" customFormat="1" ht="12.75">
      <c r="F473" s="152"/>
      <c r="L473" s="1942"/>
    </row>
    <row r="474" spans="6:12" s="6" customFormat="1" ht="12.75">
      <c r="F474" s="152"/>
      <c r="L474" s="1942"/>
    </row>
    <row r="475" spans="6:12" s="6" customFormat="1" ht="12.75">
      <c r="F475" s="152"/>
      <c r="L475" s="1942"/>
    </row>
    <row r="476" spans="6:12" s="6" customFormat="1" ht="12.75">
      <c r="F476" s="152"/>
      <c r="L476" s="1942"/>
    </row>
    <row r="477" spans="6:12" s="6" customFormat="1" ht="12.75">
      <c r="F477" s="152"/>
      <c r="L477" s="1942"/>
    </row>
    <row r="478" spans="6:12" s="6" customFormat="1" ht="12.75">
      <c r="F478" s="152"/>
      <c r="L478" s="1942"/>
    </row>
    <row r="479" spans="6:12" s="6" customFormat="1" ht="12.75">
      <c r="F479" s="152"/>
      <c r="L479" s="1942"/>
    </row>
    <row r="480" spans="6:12" s="6" customFormat="1" ht="12.75">
      <c r="F480" s="152"/>
      <c r="L480" s="1942"/>
    </row>
    <row r="481" spans="6:12" s="6" customFormat="1" ht="12.75">
      <c r="F481" s="152"/>
      <c r="L481" s="1942"/>
    </row>
    <row r="482" spans="6:12" s="6" customFormat="1" ht="12.75">
      <c r="F482" s="152"/>
      <c r="L482" s="1942"/>
    </row>
    <row r="483" spans="6:12" s="6" customFormat="1" ht="12.75">
      <c r="F483" s="152"/>
      <c r="L483" s="1942"/>
    </row>
    <row r="484" spans="6:12" s="6" customFormat="1" ht="12.75">
      <c r="F484" s="152"/>
      <c r="L484" s="1942"/>
    </row>
    <row r="485" spans="6:12" s="6" customFormat="1" ht="12.75">
      <c r="F485" s="152"/>
      <c r="L485" s="1942"/>
    </row>
    <row r="486" spans="6:12" s="6" customFormat="1" ht="12.75">
      <c r="F486" s="152"/>
      <c r="L486" s="1942"/>
    </row>
    <row r="487" spans="6:12" s="6" customFormat="1" ht="12.75">
      <c r="F487" s="152"/>
      <c r="L487" s="1942"/>
    </row>
    <row r="488" spans="6:12" s="6" customFormat="1" ht="12.75">
      <c r="F488" s="152"/>
      <c r="L488" s="1942"/>
    </row>
    <row r="489" spans="6:12" s="6" customFormat="1" ht="12.75">
      <c r="F489" s="152"/>
      <c r="L489" s="1942"/>
    </row>
    <row r="490" spans="6:12" s="6" customFormat="1" ht="12.75">
      <c r="F490" s="152"/>
      <c r="L490" s="1942"/>
    </row>
    <row r="491" spans="6:12" s="6" customFormat="1" ht="12.75">
      <c r="F491" s="152"/>
      <c r="L491" s="1942"/>
    </row>
    <row r="492" spans="6:12" s="6" customFormat="1" ht="12.75">
      <c r="F492" s="152"/>
      <c r="L492" s="1942"/>
    </row>
    <row r="493" spans="6:12" s="6" customFormat="1" ht="12.75">
      <c r="F493" s="152"/>
      <c r="L493" s="1942"/>
    </row>
    <row r="494" spans="6:12" s="6" customFormat="1" ht="12.75">
      <c r="F494" s="152"/>
      <c r="L494" s="1942"/>
    </row>
    <row r="495" spans="6:12" s="6" customFormat="1" ht="12.75">
      <c r="F495" s="152"/>
      <c r="L495" s="1942"/>
    </row>
    <row r="496" spans="6:12" s="6" customFormat="1" ht="12.75">
      <c r="F496" s="152"/>
      <c r="L496" s="1942"/>
    </row>
    <row r="497" spans="6:12" s="6" customFormat="1" ht="12.75">
      <c r="F497" s="152"/>
      <c r="L497" s="1942"/>
    </row>
    <row r="498" spans="6:12" s="6" customFormat="1" ht="12.75">
      <c r="F498" s="152"/>
      <c r="L498" s="1942"/>
    </row>
    <row r="499" spans="6:12" s="6" customFormat="1" ht="12.75">
      <c r="F499" s="152"/>
      <c r="L499" s="1942"/>
    </row>
    <row r="500" spans="6:12" s="6" customFormat="1" ht="12.75">
      <c r="F500" s="152"/>
      <c r="L500" s="1942"/>
    </row>
    <row r="501" spans="6:12" s="6" customFormat="1" ht="12.75">
      <c r="F501" s="152"/>
      <c r="L501" s="1942"/>
    </row>
    <row r="502" spans="6:12" s="6" customFormat="1" ht="12.75">
      <c r="F502" s="152"/>
      <c r="L502" s="1942"/>
    </row>
    <row r="503" spans="6:12" s="6" customFormat="1" ht="12.75">
      <c r="F503" s="152"/>
      <c r="L503" s="1942"/>
    </row>
    <row r="504" spans="6:12" s="6" customFormat="1" ht="12.75">
      <c r="F504" s="152"/>
      <c r="L504" s="1942"/>
    </row>
    <row r="505" spans="6:12" s="6" customFormat="1" ht="12.75">
      <c r="F505" s="152"/>
      <c r="L505" s="1942"/>
    </row>
    <row r="506" spans="6:12" s="6" customFormat="1" ht="12.75">
      <c r="F506" s="152"/>
      <c r="L506" s="1942"/>
    </row>
    <row r="507" spans="6:12" s="6" customFormat="1" ht="12.75">
      <c r="F507" s="152"/>
      <c r="L507" s="1942"/>
    </row>
    <row r="508" spans="6:12" s="6" customFormat="1" ht="12.75">
      <c r="F508" s="152"/>
      <c r="L508" s="1942"/>
    </row>
    <row r="509" spans="6:12" s="6" customFormat="1" ht="12.75">
      <c r="F509" s="152"/>
      <c r="L509" s="1942"/>
    </row>
    <row r="510" spans="6:12" s="6" customFormat="1" ht="12.75">
      <c r="F510" s="152"/>
      <c r="L510" s="1942"/>
    </row>
    <row r="511" spans="6:12" s="6" customFormat="1" ht="12.75">
      <c r="F511" s="152"/>
      <c r="L511" s="1942"/>
    </row>
    <row r="512" spans="6:12" s="6" customFormat="1" ht="12.75">
      <c r="F512" s="152"/>
      <c r="L512" s="1942"/>
    </row>
    <row r="513" spans="6:12" s="6" customFormat="1" ht="12.75">
      <c r="F513" s="152"/>
      <c r="L513" s="1942"/>
    </row>
    <row r="514" spans="6:12" s="6" customFormat="1" ht="12.75">
      <c r="F514" s="152"/>
      <c r="L514" s="1942"/>
    </row>
    <row r="515" spans="6:12" s="6" customFormat="1" ht="12.75">
      <c r="F515" s="152"/>
      <c r="L515" s="1942"/>
    </row>
    <row r="516" spans="6:12" s="6" customFormat="1" ht="12.75">
      <c r="F516" s="152"/>
      <c r="L516" s="1942"/>
    </row>
    <row r="517" spans="6:12" s="6" customFormat="1" ht="12.75">
      <c r="F517" s="152"/>
      <c r="L517" s="1942"/>
    </row>
    <row r="518" spans="6:12" s="6" customFormat="1" ht="12.75">
      <c r="F518" s="152"/>
      <c r="L518" s="1942"/>
    </row>
    <row r="519" spans="6:12" s="6" customFormat="1" ht="12.75">
      <c r="F519" s="152"/>
      <c r="L519" s="1942"/>
    </row>
    <row r="520" spans="6:12" s="6" customFormat="1" ht="12.75">
      <c r="F520" s="152"/>
      <c r="L520" s="1942"/>
    </row>
    <row r="521" spans="6:12" s="6" customFormat="1" ht="12.75">
      <c r="F521" s="152"/>
      <c r="L521" s="1942"/>
    </row>
    <row r="522" spans="6:12" s="6" customFormat="1" ht="12.75">
      <c r="F522" s="152"/>
      <c r="L522" s="1942"/>
    </row>
    <row r="523" spans="6:12" s="6" customFormat="1" ht="12.75">
      <c r="F523" s="152"/>
      <c r="L523" s="1942"/>
    </row>
    <row r="524" spans="6:12" s="6" customFormat="1" ht="12.75">
      <c r="F524" s="152"/>
      <c r="L524" s="1942"/>
    </row>
    <row r="525" spans="6:12" s="6" customFormat="1" ht="12.75">
      <c r="F525" s="152"/>
      <c r="L525" s="1942"/>
    </row>
    <row r="526" spans="6:12" s="6" customFormat="1" ht="12.75">
      <c r="F526" s="152"/>
      <c r="L526" s="1942"/>
    </row>
    <row r="527" spans="6:12" s="6" customFormat="1" ht="12.75">
      <c r="F527" s="152"/>
      <c r="L527" s="1942"/>
    </row>
    <row r="528" spans="6:12" s="6" customFormat="1" ht="12.75">
      <c r="F528" s="152"/>
      <c r="L528" s="1942"/>
    </row>
    <row r="529" spans="6:12" s="6" customFormat="1" ht="12.75">
      <c r="F529" s="152"/>
      <c r="L529" s="1942"/>
    </row>
    <row r="530" spans="6:12" s="6" customFormat="1" ht="12.75">
      <c r="F530" s="152"/>
      <c r="L530" s="1942"/>
    </row>
    <row r="531" spans="6:12" s="6" customFormat="1" ht="12.75">
      <c r="F531" s="152"/>
      <c r="L531" s="1942"/>
    </row>
    <row r="532" spans="6:12" s="6" customFormat="1" ht="12.75">
      <c r="F532" s="152"/>
      <c r="L532" s="1942"/>
    </row>
    <row r="533" spans="6:12" s="6" customFormat="1" ht="12.75">
      <c r="F533" s="152"/>
      <c r="L533" s="1942"/>
    </row>
    <row r="534" spans="6:12" s="6" customFormat="1" ht="12.75">
      <c r="F534" s="152"/>
      <c r="L534" s="1942"/>
    </row>
    <row r="535" spans="6:12" s="6" customFormat="1" ht="12.75">
      <c r="F535" s="152"/>
      <c r="L535" s="1942"/>
    </row>
    <row r="536" spans="6:12" s="6" customFormat="1" ht="12.75">
      <c r="F536" s="152"/>
      <c r="L536" s="1942"/>
    </row>
    <row r="537" spans="6:12" s="6" customFormat="1" ht="12.75">
      <c r="F537" s="152"/>
      <c r="L537" s="1942"/>
    </row>
    <row r="538" spans="6:12" s="6" customFormat="1" ht="12.75">
      <c r="F538" s="152"/>
      <c r="L538" s="1942"/>
    </row>
    <row r="539" spans="6:12" s="6" customFormat="1" ht="12.75">
      <c r="F539" s="152"/>
      <c r="L539" s="1942"/>
    </row>
    <row r="540" spans="6:12" s="6" customFormat="1" ht="12.75">
      <c r="F540" s="152"/>
      <c r="L540" s="1942"/>
    </row>
    <row r="541" spans="6:12" s="6" customFormat="1" ht="12.75">
      <c r="F541" s="152"/>
      <c r="L541" s="1942"/>
    </row>
    <row r="542" spans="6:12" s="6" customFormat="1" ht="12.75">
      <c r="F542" s="152"/>
      <c r="L542" s="1942"/>
    </row>
    <row r="543" spans="6:12" s="6" customFormat="1" ht="12.75">
      <c r="F543" s="152"/>
      <c r="L543" s="1942"/>
    </row>
    <row r="544" spans="6:12" s="6" customFormat="1" ht="12.75">
      <c r="F544" s="152"/>
      <c r="L544" s="1942"/>
    </row>
    <row r="545" spans="6:12" s="6" customFormat="1" ht="12.75">
      <c r="F545" s="152"/>
      <c r="L545" s="1942"/>
    </row>
    <row r="546" spans="6:12" s="6" customFormat="1" ht="12.75">
      <c r="F546" s="152"/>
      <c r="L546" s="1942"/>
    </row>
    <row r="547" spans="6:12" s="6" customFormat="1" ht="12.75">
      <c r="F547" s="152"/>
      <c r="L547" s="1942"/>
    </row>
    <row r="548" spans="6:12" s="6" customFormat="1" ht="12.75">
      <c r="F548" s="152"/>
      <c r="L548" s="1942"/>
    </row>
    <row r="549" spans="6:12" s="6" customFormat="1" ht="12.75">
      <c r="F549" s="152"/>
      <c r="L549" s="1942"/>
    </row>
    <row r="550" spans="6:12" s="6" customFormat="1" ht="12.75">
      <c r="F550" s="152"/>
      <c r="L550" s="1942"/>
    </row>
    <row r="551" spans="6:12" s="6" customFormat="1" ht="12.75">
      <c r="F551" s="152"/>
      <c r="L551" s="1942"/>
    </row>
    <row r="552" spans="6:12" s="6" customFormat="1" ht="12.75">
      <c r="F552" s="152"/>
      <c r="L552" s="1942"/>
    </row>
    <row r="553" spans="6:12" s="6" customFormat="1" ht="12.75">
      <c r="F553" s="152"/>
      <c r="L553" s="1942"/>
    </row>
    <row r="554" spans="6:12" s="6" customFormat="1" ht="12.75">
      <c r="F554" s="152"/>
      <c r="L554" s="1942"/>
    </row>
    <row r="555" spans="6:12" s="6" customFormat="1" ht="12.75">
      <c r="F555" s="152"/>
      <c r="L555" s="1942"/>
    </row>
    <row r="556" spans="6:12" s="6" customFormat="1" ht="12.75">
      <c r="F556" s="152"/>
      <c r="L556" s="1942"/>
    </row>
    <row r="557" spans="6:12" s="6" customFormat="1" ht="12.75">
      <c r="F557" s="152"/>
      <c r="L557" s="1942"/>
    </row>
    <row r="558" spans="6:12" s="6" customFormat="1" ht="12.75">
      <c r="F558" s="152"/>
      <c r="L558" s="1942"/>
    </row>
    <row r="559" spans="6:12" s="6" customFormat="1" ht="12.75">
      <c r="F559" s="152"/>
      <c r="L559" s="1942"/>
    </row>
    <row r="560" spans="6:12" s="6" customFormat="1" ht="12.75">
      <c r="F560" s="152"/>
      <c r="L560" s="1942"/>
    </row>
    <row r="561" spans="6:12" s="6" customFormat="1" ht="12.75">
      <c r="F561" s="152"/>
      <c r="L561" s="1942"/>
    </row>
    <row r="562" spans="6:12" s="6" customFormat="1" ht="12.75">
      <c r="F562" s="152"/>
      <c r="L562" s="1942"/>
    </row>
    <row r="563" spans="6:12" s="6" customFormat="1" ht="12.75">
      <c r="F563" s="152"/>
      <c r="L563" s="1942"/>
    </row>
    <row r="564" spans="6:12" s="6" customFormat="1" ht="12.75">
      <c r="F564" s="152"/>
      <c r="L564" s="1942"/>
    </row>
    <row r="565" spans="6:12" s="6" customFormat="1" ht="12.75">
      <c r="F565" s="152"/>
      <c r="L565" s="1942"/>
    </row>
    <row r="566" spans="6:12" s="6" customFormat="1" ht="12.75">
      <c r="F566" s="152"/>
      <c r="L566" s="1942"/>
    </row>
    <row r="567" spans="6:12" s="6" customFormat="1" ht="12.75">
      <c r="F567" s="152"/>
      <c r="L567" s="1942"/>
    </row>
    <row r="568" spans="6:12" s="6" customFormat="1" ht="12.75">
      <c r="F568" s="152"/>
      <c r="L568" s="1942"/>
    </row>
    <row r="569" spans="6:12" s="6" customFormat="1" ht="12.75">
      <c r="F569" s="152"/>
      <c r="L569" s="1942"/>
    </row>
    <row r="570" spans="6:12" s="6" customFormat="1" ht="12.75">
      <c r="F570" s="152"/>
      <c r="L570" s="1942"/>
    </row>
    <row r="571" spans="6:12" s="6" customFormat="1" ht="12.75">
      <c r="F571" s="152"/>
      <c r="L571" s="1942"/>
    </row>
    <row r="572" spans="6:12" s="6" customFormat="1" ht="12.75">
      <c r="F572" s="152"/>
      <c r="L572" s="1942"/>
    </row>
    <row r="573" spans="6:12" s="6" customFormat="1" ht="12.75">
      <c r="F573" s="152"/>
      <c r="L573" s="1942"/>
    </row>
    <row r="574" spans="6:12" s="6" customFormat="1" ht="12.75">
      <c r="F574" s="152"/>
      <c r="L574" s="1942"/>
    </row>
    <row r="575" spans="6:12" s="6" customFormat="1" ht="12.75">
      <c r="F575" s="152"/>
      <c r="L575" s="1942"/>
    </row>
    <row r="576" spans="6:12" s="6" customFormat="1" ht="12.75">
      <c r="F576" s="152"/>
      <c r="L576" s="1942"/>
    </row>
    <row r="577" spans="6:12" s="6" customFormat="1" ht="12.75">
      <c r="F577" s="152"/>
      <c r="L577" s="1942"/>
    </row>
    <row r="578" spans="6:12" s="6" customFormat="1" ht="12.75">
      <c r="F578" s="152"/>
      <c r="L578" s="1942"/>
    </row>
    <row r="579" spans="6:12" s="6" customFormat="1" ht="12.75">
      <c r="F579" s="152"/>
      <c r="L579" s="1942"/>
    </row>
    <row r="580" spans="6:12" s="6" customFormat="1" ht="12.75">
      <c r="F580" s="152"/>
      <c r="L580" s="1942"/>
    </row>
    <row r="581" spans="6:12" s="6" customFormat="1" ht="12.75">
      <c r="F581" s="152"/>
      <c r="L581" s="1942"/>
    </row>
    <row r="582" spans="6:12" s="6" customFormat="1" ht="12.75">
      <c r="F582" s="152"/>
      <c r="L582" s="1942"/>
    </row>
    <row r="583" spans="6:12" s="6" customFormat="1" ht="12.75">
      <c r="F583" s="152"/>
      <c r="L583" s="1942"/>
    </row>
    <row r="584" spans="6:12" s="6" customFormat="1" ht="12.75">
      <c r="F584" s="152"/>
      <c r="L584" s="1942"/>
    </row>
    <row r="585" spans="6:12" s="6" customFormat="1" ht="12.75">
      <c r="F585" s="152"/>
      <c r="L585" s="1942"/>
    </row>
    <row r="586" spans="6:12" s="6" customFormat="1" ht="12.75">
      <c r="F586" s="152"/>
      <c r="L586" s="1942"/>
    </row>
    <row r="587" spans="6:12" s="6" customFormat="1" ht="12.75">
      <c r="F587" s="152"/>
      <c r="L587" s="1942"/>
    </row>
    <row r="588" spans="6:12" s="6" customFormat="1" ht="12.75">
      <c r="F588" s="152"/>
      <c r="L588" s="1942"/>
    </row>
    <row r="589" spans="6:12" s="6" customFormat="1" ht="12.75">
      <c r="F589" s="152"/>
      <c r="L589" s="1942"/>
    </row>
    <row r="590" spans="6:12" s="6" customFormat="1" ht="12.75">
      <c r="F590" s="152"/>
      <c r="L590" s="1942"/>
    </row>
    <row r="591" spans="6:12" s="6" customFormat="1" ht="12.75">
      <c r="F591" s="152"/>
      <c r="L591" s="1942"/>
    </row>
    <row r="592" spans="6:12" s="6" customFormat="1" ht="12.75">
      <c r="F592" s="152"/>
      <c r="L592" s="1942"/>
    </row>
    <row r="593" spans="6:12" s="6" customFormat="1" ht="12.75">
      <c r="F593" s="152"/>
      <c r="L593" s="1942"/>
    </row>
    <row r="594" spans="6:12" s="6" customFormat="1" ht="12.75">
      <c r="F594" s="152"/>
      <c r="L594" s="1942"/>
    </row>
    <row r="595" spans="6:12" s="6" customFormat="1" ht="12.75">
      <c r="F595" s="152"/>
      <c r="L595" s="1942"/>
    </row>
    <row r="596" spans="6:12" s="6" customFormat="1" ht="12.75">
      <c r="F596" s="152"/>
      <c r="L596" s="1942"/>
    </row>
    <row r="597" spans="6:12" s="6" customFormat="1" ht="12.75">
      <c r="F597" s="152"/>
      <c r="L597" s="1942"/>
    </row>
    <row r="598" spans="6:12" s="6" customFormat="1" ht="12.75">
      <c r="F598" s="152"/>
      <c r="L598" s="1942"/>
    </row>
    <row r="599" spans="6:12" s="6" customFormat="1" ht="12.75">
      <c r="F599" s="152"/>
      <c r="L599" s="1942"/>
    </row>
    <row r="600" spans="6:12" s="6" customFormat="1" ht="12.75">
      <c r="F600" s="152"/>
      <c r="L600" s="1942"/>
    </row>
    <row r="601" spans="6:12" s="6" customFormat="1" ht="12.75">
      <c r="F601" s="152"/>
      <c r="L601" s="1942"/>
    </row>
    <row r="602" spans="6:12" s="6" customFormat="1" ht="12.75">
      <c r="F602" s="152"/>
      <c r="L602" s="1942"/>
    </row>
    <row r="603" spans="6:12" s="6" customFormat="1" ht="12.75">
      <c r="F603" s="152"/>
      <c r="L603" s="1942"/>
    </row>
    <row r="604" spans="6:12" s="6" customFormat="1" ht="12.75">
      <c r="F604" s="152"/>
      <c r="L604" s="1942"/>
    </row>
    <row r="605" spans="6:12" s="6" customFormat="1" ht="12.75">
      <c r="F605" s="152"/>
      <c r="L605" s="1942"/>
    </row>
    <row r="606" spans="6:12" s="6" customFormat="1" ht="12.75">
      <c r="F606" s="152"/>
      <c r="L606" s="1942"/>
    </row>
    <row r="607" spans="6:12" s="6" customFormat="1" ht="12.75">
      <c r="F607" s="152"/>
      <c r="L607" s="1942"/>
    </row>
    <row r="608" spans="6:12" s="6" customFormat="1" ht="12.75">
      <c r="F608" s="152"/>
      <c r="L608" s="1942"/>
    </row>
    <row r="609" spans="6:12" s="6" customFormat="1" ht="12.75">
      <c r="F609" s="152"/>
      <c r="L609" s="1942"/>
    </row>
    <row r="610" spans="6:12" s="6" customFormat="1" ht="12.75">
      <c r="F610" s="152"/>
      <c r="L610" s="1942"/>
    </row>
    <row r="611" spans="6:12" s="6" customFormat="1" ht="12.75">
      <c r="F611" s="152"/>
      <c r="L611" s="1942"/>
    </row>
    <row r="612" spans="6:12" s="6" customFormat="1" ht="12.75">
      <c r="F612" s="152"/>
      <c r="L612" s="1942"/>
    </row>
    <row r="613" spans="6:12" s="6" customFormat="1" ht="12.75">
      <c r="F613" s="152"/>
      <c r="L613" s="1942"/>
    </row>
    <row r="614" spans="6:12" s="6" customFormat="1" ht="12.75">
      <c r="F614" s="152"/>
      <c r="L614" s="1942"/>
    </row>
    <row r="615" spans="6:12" s="6" customFormat="1" ht="12.75">
      <c r="F615" s="152"/>
      <c r="L615" s="1942"/>
    </row>
    <row r="616" spans="6:12" s="6" customFormat="1" ht="12.75">
      <c r="F616" s="152"/>
      <c r="L616" s="1942"/>
    </row>
    <row r="617" spans="6:12" s="6" customFormat="1" ht="12.75">
      <c r="F617" s="152"/>
      <c r="L617" s="1942"/>
    </row>
    <row r="618" spans="6:12" s="6" customFormat="1" ht="12.75">
      <c r="F618" s="152"/>
      <c r="L618" s="1942"/>
    </row>
    <row r="619" spans="6:12" s="6" customFormat="1" ht="12.75">
      <c r="F619" s="152"/>
      <c r="L619" s="1942"/>
    </row>
    <row r="620" spans="6:12" s="6" customFormat="1" ht="12.75">
      <c r="F620" s="152"/>
      <c r="L620" s="1942"/>
    </row>
    <row r="621" spans="6:12" s="6" customFormat="1" ht="12.75">
      <c r="F621" s="152"/>
      <c r="L621" s="1942"/>
    </row>
    <row r="622" spans="6:12" s="6" customFormat="1" ht="12.75">
      <c r="F622" s="152"/>
      <c r="L622" s="1942"/>
    </row>
    <row r="623" spans="6:12" s="6" customFormat="1" ht="12.75">
      <c r="F623" s="152"/>
      <c r="L623" s="1942"/>
    </row>
    <row r="624" spans="6:12" s="6" customFormat="1" ht="12.75">
      <c r="F624" s="152"/>
      <c r="L624" s="1942"/>
    </row>
    <row r="625" spans="6:12" s="6" customFormat="1" ht="12.75">
      <c r="F625" s="152"/>
      <c r="L625" s="1942"/>
    </row>
    <row r="626" spans="6:12" s="6" customFormat="1" ht="12.75">
      <c r="F626" s="152"/>
      <c r="L626" s="1942"/>
    </row>
    <row r="627" spans="6:12" s="6" customFormat="1" ht="12.75">
      <c r="F627" s="152"/>
      <c r="L627" s="1942"/>
    </row>
    <row r="628" spans="6:12" s="6" customFormat="1" ht="12.75">
      <c r="F628" s="152"/>
      <c r="L628" s="1942"/>
    </row>
    <row r="629" spans="6:12" s="6" customFormat="1" ht="12.75">
      <c r="F629" s="152"/>
      <c r="L629" s="1942"/>
    </row>
    <row r="630" spans="6:12" s="6" customFormat="1" ht="12.75">
      <c r="F630" s="152"/>
      <c r="L630" s="1942"/>
    </row>
    <row r="631" spans="6:12" s="6" customFormat="1" ht="12.75">
      <c r="F631" s="152"/>
      <c r="L631" s="1942"/>
    </row>
    <row r="632" spans="6:12" s="6" customFormat="1" ht="12.75">
      <c r="F632" s="152"/>
      <c r="L632" s="1942"/>
    </row>
    <row r="633" spans="6:12" s="6" customFormat="1" ht="12.75">
      <c r="F633" s="152"/>
      <c r="L633" s="1942"/>
    </row>
    <row r="634" spans="6:12" s="6" customFormat="1" ht="12.75">
      <c r="F634" s="152"/>
      <c r="L634" s="1942"/>
    </row>
    <row r="635" spans="6:12" s="6" customFormat="1" ht="12.75">
      <c r="F635" s="152"/>
      <c r="L635" s="1942"/>
    </row>
    <row r="636" spans="6:12" s="6" customFormat="1" ht="12.75">
      <c r="F636" s="152"/>
      <c r="L636" s="1942"/>
    </row>
    <row r="637" spans="6:12" s="6" customFormat="1" ht="12.75">
      <c r="F637" s="152"/>
      <c r="L637" s="1942"/>
    </row>
    <row r="638" spans="6:12" s="6" customFormat="1" ht="12.75">
      <c r="F638" s="152"/>
      <c r="L638" s="1942"/>
    </row>
    <row r="639" spans="6:12" s="6" customFormat="1" ht="12.75">
      <c r="F639" s="152"/>
      <c r="L639" s="1942"/>
    </row>
    <row r="640" spans="6:12" s="6" customFormat="1" ht="12.75">
      <c r="F640" s="152"/>
      <c r="L640" s="1942"/>
    </row>
    <row r="641" spans="6:12" s="6" customFormat="1" ht="12.75">
      <c r="F641" s="152"/>
      <c r="L641" s="1942"/>
    </row>
    <row r="642" spans="6:12" s="6" customFormat="1" ht="12.75">
      <c r="F642" s="152"/>
      <c r="L642" s="1942"/>
    </row>
    <row r="643" spans="6:12" s="6" customFormat="1" ht="12.75">
      <c r="F643" s="152"/>
      <c r="L643" s="1942"/>
    </row>
    <row r="644" spans="6:12" s="6" customFormat="1" ht="12.75">
      <c r="F644" s="152"/>
      <c r="L644" s="1942"/>
    </row>
    <row r="645" spans="6:12" s="6" customFormat="1" ht="12.75">
      <c r="F645" s="152"/>
      <c r="L645" s="1942"/>
    </row>
    <row r="646" spans="6:12" s="6" customFormat="1" ht="12.75">
      <c r="F646" s="152"/>
      <c r="L646" s="1942"/>
    </row>
    <row r="647" spans="6:12" s="6" customFormat="1" ht="12.75">
      <c r="F647" s="152"/>
      <c r="L647" s="1942"/>
    </row>
    <row r="648" spans="6:12" s="6" customFormat="1" ht="12.75">
      <c r="F648" s="152"/>
      <c r="L648" s="1942"/>
    </row>
    <row r="649" spans="6:12" s="6" customFormat="1" ht="12.75">
      <c r="F649" s="152"/>
      <c r="L649" s="1942"/>
    </row>
    <row r="650" spans="6:12" s="6" customFormat="1" ht="12.75">
      <c r="F650" s="152"/>
      <c r="L650" s="1942"/>
    </row>
    <row r="651" spans="6:12" s="6" customFormat="1" ht="12.75">
      <c r="F651" s="152"/>
      <c r="L651" s="1942"/>
    </row>
    <row r="652" spans="6:12" s="6" customFormat="1" ht="12.75">
      <c r="F652" s="152"/>
      <c r="L652" s="1942"/>
    </row>
    <row r="653" spans="6:12" s="6" customFormat="1" ht="12.75">
      <c r="F653" s="152"/>
      <c r="L653" s="1942"/>
    </row>
    <row r="654" spans="6:12" s="6" customFormat="1" ht="12.75">
      <c r="F654" s="152"/>
      <c r="L654" s="1942"/>
    </row>
    <row r="655" spans="6:12" s="6" customFormat="1" ht="12.75">
      <c r="F655" s="152"/>
      <c r="L655" s="1942"/>
    </row>
    <row r="656" spans="6:12" s="6" customFormat="1" ht="12.75">
      <c r="F656" s="152"/>
      <c r="L656" s="1942"/>
    </row>
    <row r="657" spans="6:12" s="6" customFormat="1" ht="12.75">
      <c r="F657" s="152"/>
      <c r="L657" s="1942"/>
    </row>
    <row r="658" spans="6:12" s="6" customFormat="1" ht="12.75">
      <c r="F658" s="152"/>
      <c r="L658" s="1942"/>
    </row>
    <row r="659" spans="6:12" s="6" customFormat="1" ht="12.75">
      <c r="F659" s="152"/>
      <c r="L659" s="1942"/>
    </row>
    <row r="660" spans="6:12" s="6" customFormat="1" ht="12.75">
      <c r="F660" s="152"/>
      <c r="L660" s="1942"/>
    </row>
    <row r="661" spans="6:12" s="6" customFormat="1" ht="12.75">
      <c r="F661" s="152"/>
      <c r="L661" s="1942"/>
    </row>
    <row r="662" spans="6:12" s="6" customFormat="1" ht="12.75">
      <c r="F662" s="152"/>
      <c r="L662" s="1942"/>
    </row>
    <row r="663" spans="6:12" s="6" customFormat="1" ht="12.75">
      <c r="F663" s="152"/>
      <c r="L663" s="1942"/>
    </row>
    <row r="664" spans="6:12" s="6" customFormat="1" ht="12.75">
      <c r="F664" s="152"/>
      <c r="L664" s="1942"/>
    </row>
    <row r="665" spans="6:12" s="6" customFormat="1" ht="12.75">
      <c r="F665" s="152"/>
      <c r="L665" s="1942"/>
    </row>
    <row r="666" spans="6:12" s="6" customFormat="1" ht="12.75">
      <c r="F666" s="152"/>
      <c r="L666" s="1942"/>
    </row>
    <row r="667" spans="6:12" s="6" customFormat="1" ht="12.75">
      <c r="F667" s="152"/>
      <c r="L667" s="1942"/>
    </row>
    <row r="668" spans="6:12" s="6" customFormat="1" ht="12.75">
      <c r="F668" s="152"/>
      <c r="L668" s="1942"/>
    </row>
    <row r="669" spans="6:12" s="6" customFormat="1" ht="12.75">
      <c r="F669" s="152"/>
      <c r="L669" s="1942"/>
    </row>
    <row r="670" spans="6:12" s="6" customFormat="1" ht="12.75">
      <c r="F670" s="152"/>
      <c r="L670" s="1942"/>
    </row>
    <row r="671" spans="6:12" s="6" customFormat="1" ht="12.75">
      <c r="F671" s="152"/>
      <c r="L671" s="1942"/>
    </row>
    <row r="672" spans="6:12" s="6" customFormat="1" ht="12.75">
      <c r="F672" s="152"/>
      <c r="L672" s="1942"/>
    </row>
    <row r="673" spans="6:12" s="6" customFormat="1" ht="12.75">
      <c r="F673" s="152"/>
      <c r="L673" s="1942"/>
    </row>
    <row r="674" spans="6:12" s="6" customFormat="1" ht="12.75">
      <c r="F674" s="152"/>
      <c r="L674" s="1942"/>
    </row>
    <row r="675" spans="6:12" s="6" customFormat="1" ht="12.75">
      <c r="F675" s="152"/>
      <c r="L675" s="1942"/>
    </row>
    <row r="676" spans="6:12" s="6" customFormat="1" ht="12.75">
      <c r="F676" s="152"/>
      <c r="L676" s="1942"/>
    </row>
    <row r="677" spans="6:12" s="6" customFormat="1" ht="12.75">
      <c r="F677" s="152"/>
      <c r="L677" s="1942"/>
    </row>
    <row r="678" spans="6:12" s="6" customFormat="1" ht="12.75">
      <c r="F678" s="152"/>
      <c r="L678" s="1942"/>
    </row>
    <row r="679" spans="6:12" s="6" customFormat="1" ht="12.75">
      <c r="F679" s="152"/>
      <c r="L679" s="1942"/>
    </row>
    <row r="680" spans="6:12" s="6" customFormat="1" ht="12.75">
      <c r="F680" s="152"/>
      <c r="L680" s="1942"/>
    </row>
    <row r="681" spans="6:12" s="6" customFormat="1" ht="12.75">
      <c r="F681" s="152"/>
      <c r="L681" s="1942"/>
    </row>
    <row r="682" spans="6:12" s="6" customFormat="1" ht="12.75">
      <c r="F682" s="152"/>
      <c r="L682" s="1942"/>
    </row>
    <row r="683" spans="6:12" s="6" customFormat="1" ht="12.75">
      <c r="F683" s="152"/>
      <c r="L683" s="1942"/>
    </row>
    <row r="684" spans="6:12" s="6" customFormat="1" ht="12.75">
      <c r="F684" s="152"/>
      <c r="L684" s="1942"/>
    </row>
    <row r="685" spans="6:12" s="6" customFormat="1" ht="12.75">
      <c r="F685" s="152"/>
      <c r="L685" s="1942"/>
    </row>
    <row r="686" spans="6:12" s="6" customFormat="1" ht="12.75">
      <c r="F686" s="152"/>
      <c r="L686" s="1942"/>
    </row>
    <row r="687" spans="6:12" s="6" customFormat="1" ht="12.75">
      <c r="F687" s="152"/>
      <c r="L687" s="1942"/>
    </row>
    <row r="688" spans="6:12" s="6" customFormat="1" ht="12.75">
      <c r="F688" s="152"/>
      <c r="L688" s="1942"/>
    </row>
    <row r="689" spans="6:12" s="6" customFormat="1" ht="12.75">
      <c r="F689" s="152"/>
      <c r="L689" s="1942"/>
    </row>
    <row r="690" spans="6:12" s="6" customFormat="1" ht="12.75">
      <c r="F690" s="152"/>
      <c r="L690" s="1942"/>
    </row>
    <row r="691" spans="6:12" s="6" customFormat="1" ht="12.75">
      <c r="F691" s="152"/>
      <c r="L691" s="1942"/>
    </row>
    <row r="692" spans="6:12" s="6" customFormat="1" ht="12.75">
      <c r="F692" s="152"/>
      <c r="L692" s="1942"/>
    </row>
    <row r="693" spans="6:12" s="6" customFormat="1" ht="12.75">
      <c r="F693" s="152"/>
      <c r="L693" s="1942"/>
    </row>
    <row r="694" spans="6:12" s="6" customFormat="1" ht="12.75">
      <c r="F694" s="152"/>
      <c r="L694" s="1942"/>
    </row>
    <row r="695" spans="6:12" s="6" customFormat="1" ht="12.75">
      <c r="F695" s="152"/>
      <c r="L695" s="1942"/>
    </row>
    <row r="696" spans="6:12" s="6" customFormat="1" ht="12.75">
      <c r="F696" s="152"/>
      <c r="L696" s="1942"/>
    </row>
    <row r="697" spans="6:12" s="6" customFormat="1" ht="12.75">
      <c r="F697" s="152"/>
      <c r="L697" s="1942"/>
    </row>
    <row r="698" spans="6:12" s="6" customFormat="1" ht="12.75">
      <c r="F698" s="152"/>
      <c r="L698" s="1942"/>
    </row>
    <row r="699" spans="6:12" s="6" customFormat="1" ht="12.75">
      <c r="F699" s="152"/>
      <c r="L699" s="1942"/>
    </row>
    <row r="700" spans="6:12" s="6" customFormat="1" ht="12.75">
      <c r="F700" s="152"/>
      <c r="L700" s="1942"/>
    </row>
    <row r="701" spans="6:12" s="6" customFormat="1" ht="12.75">
      <c r="F701" s="152"/>
      <c r="L701" s="1942"/>
    </row>
    <row r="702" spans="6:12" s="6" customFormat="1" ht="12.75">
      <c r="F702" s="152"/>
      <c r="L702" s="1942"/>
    </row>
    <row r="703" spans="6:12" s="6" customFormat="1" ht="12.75">
      <c r="F703" s="152"/>
      <c r="L703" s="1942"/>
    </row>
    <row r="704" spans="6:12" s="6" customFormat="1" ht="12.75">
      <c r="F704" s="152"/>
      <c r="L704" s="1942"/>
    </row>
    <row r="705" spans="6:12" s="6" customFormat="1" ht="12.75">
      <c r="F705" s="152"/>
      <c r="L705" s="1942"/>
    </row>
    <row r="706" spans="6:12" s="6" customFormat="1" ht="12.75">
      <c r="F706" s="152"/>
      <c r="L706" s="1942"/>
    </row>
    <row r="707" spans="6:12" s="6" customFormat="1" ht="12.75">
      <c r="F707" s="152"/>
      <c r="L707" s="1942"/>
    </row>
    <row r="708" spans="6:12" s="6" customFormat="1" ht="12.75">
      <c r="F708" s="152"/>
      <c r="L708" s="1942"/>
    </row>
    <row r="709" spans="6:12" s="6" customFormat="1" ht="12.75">
      <c r="F709" s="152"/>
      <c r="L709" s="1942"/>
    </row>
    <row r="710" spans="6:12" s="6" customFormat="1" ht="12.75">
      <c r="F710" s="152"/>
      <c r="L710" s="1942"/>
    </row>
    <row r="711" spans="6:12" s="6" customFormat="1" ht="12.75">
      <c r="F711" s="152"/>
      <c r="L711" s="1942"/>
    </row>
    <row r="712" spans="6:12" s="6" customFormat="1" ht="12.75">
      <c r="F712" s="152"/>
      <c r="L712" s="1942"/>
    </row>
    <row r="713" spans="6:12" s="6" customFormat="1" ht="12.75">
      <c r="F713" s="152"/>
      <c r="L713" s="1942"/>
    </row>
    <row r="714" spans="6:12" s="6" customFormat="1" ht="12.75">
      <c r="F714" s="152"/>
      <c r="L714" s="1942"/>
    </row>
    <row r="715" spans="6:12" s="6" customFormat="1" ht="12.75">
      <c r="F715" s="152"/>
      <c r="L715" s="1942"/>
    </row>
    <row r="716" spans="6:12" s="6" customFormat="1" ht="12.75">
      <c r="F716" s="152"/>
      <c r="L716" s="1942"/>
    </row>
    <row r="717" spans="6:12" s="6" customFormat="1" ht="12.75">
      <c r="F717" s="152"/>
      <c r="L717" s="1942"/>
    </row>
    <row r="718" spans="6:12" s="6" customFormat="1" ht="12.75">
      <c r="F718" s="152"/>
      <c r="L718" s="1942"/>
    </row>
    <row r="719" spans="6:12" s="6" customFormat="1" ht="12.75">
      <c r="F719" s="152"/>
      <c r="L719" s="1942"/>
    </row>
    <row r="720" spans="6:12" s="6" customFormat="1" ht="12.75">
      <c r="F720" s="152"/>
      <c r="L720" s="1942"/>
    </row>
    <row r="721" spans="6:12" s="6" customFormat="1" ht="12.75">
      <c r="F721" s="152"/>
      <c r="L721" s="1942"/>
    </row>
    <row r="722" spans="6:12" s="6" customFormat="1" ht="12.75">
      <c r="F722" s="152"/>
      <c r="L722" s="1942"/>
    </row>
    <row r="723" spans="6:12" s="6" customFormat="1" ht="12.75">
      <c r="F723" s="152"/>
      <c r="L723" s="1942"/>
    </row>
    <row r="724" spans="6:12" s="6" customFormat="1" ht="12.75">
      <c r="F724" s="152"/>
      <c r="L724" s="1942"/>
    </row>
    <row r="725" spans="6:12" s="6" customFormat="1" ht="12.75">
      <c r="F725" s="152"/>
      <c r="L725" s="1942"/>
    </row>
    <row r="726" spans="6:12" s="6" customFormat="1" ht="12.75">
      <c r="F726" s="152"/>
      <c r="L726" s="1942"/>
    </row>
    <row r="727" spans="6:12" s="6" customFormat="1" ht="12.75">
      <c r="F727" s="152"/>
      <c r="L727" s="1942"/>
    </row>
    <row r="728" spans="6:12" s="6" customFormat="1" ht="12.75">
      <c r="F728" s="152"/>
      <c r="L728" s="1942"/>
    </row>
    <row r="729" spans="6:12" s="6" customFormat="1" ht="12.75">
      <c r="F729" s="152"/>
      <c r="L729" s="1942"/>
    </row>
    <row r="730" spans="6:12" s="6" customFormat="1" ht="12.75">
      <c r="F730" s="152"/>
      <c r="L730" s="1942"/>
    </row>
    <row r="731" spans="6:12" s="6" customFormat="1" ht="12.75">
      <c r="F731" s="152"/>
      <c r="L731" s="1942"/>
    </row>
    <row r="732" spans="6:12" s="6" customFormat="1" ht="12.75">
      <c r="F732" s="152"/>
      <c r="L732" s="1942"/>
    </row>
    <row r="733" spans="6:12" s="6" customFormat="1" ht="12.75">
      <c r="F733" s="152"/>
      <c r="L733" s="1942"/>
    </row>
    <row r="734" spans="6:12" s="6" customFormat="1" ht="12.75">
      <c r="F734" s="152"/>
      <c r="L734" s="1942"/>
    </row>
    <row r="735" spans="6:12" s="6" customFormat="1" ht="12.75">
      <c r="F735" s="152"/>
      <c r="L735" s="1942"/>
    </row>
    <row r="736" spans="6:12" s="6" customFormat="1" ht="12.75">
      <c r="F736" s="152"/>
      <c r="L736" s="1942"/>
    </row>
    <row r="737" spans="6:12" s="6" customFormat="1" ht="12.75">
      <c r="F737" s="152"/>
      <c r="L737" s="1942"/>
    </row>
    <row r="738" spans="6:12" s="6" customFormat="1" ht="12.75">
      <c r="F738" s="152"/>
      <c r="L738" s="1942"/>
    </row>
    <row r="739" spans="6:12" s="6" customFormat="1" ht="12.75">
      <c r="F739" s="152"/>
      <c r="L739" s="1942"/>
    </row>
    <row r="740" spans="6:12" s="6" customFormat="1" ht="12.75">
      <c r="F740" s="152"/>
      <c r="L740" s="1942"/>
    </row>
    <row r="741" spans="6:12" s="6" customFormat="1" ht="12.75">
      <c r="F741" s="152"/>
      <c r="L741" s="1942"/>
    </row>
    <row r="742" spans="6:12" s="6" customFormat="1" ht="12.75">
      <c r="F742" s="152"/>
      <c r="L742" s="1942"/>
    </row>
    <row r="743" spans="6:12" s="6" customFormat="1" ht="12.75">
      <c r="F743" s="152"/>
      <c r="L743" s="1942"/>
    </row>
    <row r="744" spans="6:12" s="6" customFormat="1" ht="12.75">
      <c r="F744" s="152"/>
      <c r="L744" s="1942"/>
    </row>
    <row r="745" spans="6:12" s="6" customFormat="1" ht="12.75">
      <c r="F745" s="152"/>
      <c r="L745" s="1942"/>
    </row>
    <row r="746" spans="6:12" s="6" customFormat="1" ht="12.75">
      <c r="F746" s="152"/>
      <c r="L746" s="1942"/>
    </row>
    <row r="747" spans="6:12" s="6" customFormat="1" ht="12.75">
      <c r="F747" s="152"/>
      <c r="L747" s="1942"/>
    </row>
    <row r="748" spans="6:12" s="6" customFormat="1" ht="12.75">
      <c r="F748" s="152"/>
      <c r="L748" s="1942"/>
    </row>
    <row r="749" spans="6:12" s="6" customFormat="1" ht="12.75">
      <c r="F749" s="152"/>
      <c r="L749" s="1942"/>
    </row>
    <row r="750" spans="6:12" s="6" customFormat="1" ht="12.75">
      <c r="F750" s="152"/>
      <c r="L750" s="1942"/>
    </row>
    <row r="751" spans="6:12" s="6" customFormat="1" ht="12.75">
      <c r="F751" s="152"/>
      <c r="L751" s="1942"/>
    </row>
    <row r="752" spans="6:12" s="6" customFormat="1" ht="12.75">
      <c r="F752" s="152"/>
      <c r="L752" s="1942"/>
    </row>
    <row r="753" spans="6:12" s="6" customFormat="1" ht="12.75">
      <c r="F753" s="152"/>
      <c r="L753" s="1942"/>
    </row>
    <row r="754" spans="6:12" s="6" customFormat="1" ht="12.75">
      <c r="F754" s="152"/>
      <c r="L754" s="1942"/>
    </row>
    <row r="755" spans="6:12" s="6" customFormat="1" ht="12.75">
      <c r="F755" s="152"/>
      <c r="L755" s="1942"/>
    </row>
    <row r="756" spans="6:12" s="6" customFormat="1" ht="12.75">
      <c r="F756" s="152"/>
      <c r="L756" s="1942"/>
    </row>
    <row r="757" spans="6:12" s="6" customFormat="1" ht="12.75">
      <c r="F757" s="152"/>
      <c r="L757" s="1942"/>
    </row>
    <row r="758" spans="6:12" s="6" customFormat="1" ht="12.75">
      <c r="F758" s="152"/>
      <c r="L758" s="1942"/>
    </row>
    <row r="759" spans="6:12" s="6" customFormat="1" ht="12.75">
      <c r="F759" s="152"/>
      <c r="L759" s="1942"/>
    </row>
    <row r="760" spans="6:12" s="6" customFormat="1" ht="12.75">
      <c r="F760" s="152"/>
      <c r="L760" s="1942"/>
    </row>
    <row r="761" spans="6:12" s="6" customFormat="1" ht="12.75">
      <c r="F761" s="152"/>
      <c r="L761" s="1942"/>
    </row>
    <row r="762" spans="6:12" s="6" customFormat="1" ht="12.75">
      <c r="F762" s="152"/>
      <c r="L762" s="1942"/>
    </row>
    <row r="763" spans="6:12" s="6" customFormat="1" ht="12.75">
      <c r="F763" s="152"/>
      <c r="L763" s="1942"/>
    </row>
    <row r="764" spans="6:12" s="6" customFormat="1" ht="12.75">
      <c r="F764" s="152"/>
      <c r="L764" s="1942"/>
    </row>
    <row r="765" spans="6:12" s="6" customFormat="1" ht="12.75">
      <c r="F765" s="152"/>
      <c r="L765" s="1942"/>
    </row>
    <row r="766" spans="6:12" s="6" customFormat="1" ht="12.75">
      <c r="F766" s="152"/>
      <c r="L766" s="1942"/>
    </row>
    <row r="767" spans="6:12" s="6" customFormat="1" ht="12.75">
      <c r="F767" s="152"/>
      <c r="L767" s="1942"/>
    </row>
    <row r="768" spans="6:12" s="6" customFormat="1" ht="12.75">
      <c r="F768" s="152"/>
      <c r="L768" s="1942"/>
    </row>
    <row r="769" spans="6:12" s="6" customFormat="1" ht="12.75">
      <c r="F769" s="152"/>
      <c r="L769" s="1942"/>
    </row>
    <row r="770" spans="6:12" s="6" customFormat="1" ht="12.75">
      <c r="F770" s="152"/>
      <c r="L770" s="1942"/>
    </row>
    <row r="771" spans="6:12" s="6" customFormat="1" ht="12.75">
      <c r="F771" s="152"/>
      <c r="L771" s="1942"/>
    </row>
    <row r="772" spans="6:12" s="6" customFormat="1" ht="12.75">
      <c r="F772" s="152"/>
      <c r="L772" s="1942"/>
    </row>
    <row r="773" spans="6:12" s="6" customFormat="1" ht="12.75">
      <c r="F773" s="152"/>
      <c r="L773" s="1942"/>
    </row>
    <row r="774" spans="6:12" s="6" customFormat="1" ht="12.75">
      <c r="F774" s="152"/>
      <c r="L774" s="1942"/>
    </row>
    <row r="775" spans="6:12" s="6" customFormat="1" ht="12.75">
      <c r="F775" s="152"/>
      <c r="L775" s="1942"/>
    </row>
    <row r="776" spans="6:12" s="6" customFormat="1" ht="12.75">
      <c r="F776" s="152"/>
      <c r="L776" s="1942"/>
    </row>
    <row r="777" spans="6:12" s="6" customFormat="1" ht="12.75">
      <c r="F777" s="152"/>
      <c r="L777" s="1942"/>
    </row>
    <row r="778" spans="6:12" s="6" customFormat="1" ht="12.75">
      <c r="F778" s="152"/>
      <c r="L778" s="1942"/>
    </row>
    <row r="779" spans="6:12" s="6" customFormat="1" ht="12.75">
      <c r="F779" s="152"/>
      <c r="L779" s="1942"/>
    </row>
    <row r="780" spans="6:12" s="6" customFormat="1" ht="12.75">
      <c r="F780" s="152"/>
      <c r="L780" s="1942"/>
    </row>
    <row r="781" spans="6:12" s="6" customFormat="1" ht="12.75">
      <c r="F781" s="152"/>
      <c r="L781" s="1942"/>
    </row>
    <row r="782" spans="6:12" s="6" customFormat="1" ht="12.75">
      <c r="F782" s="152"/>
      <c r="L782" s="1942"/>
    </row>
    <row r="783" spans="6:12" s="6" customFormat="1" ht="12.75">
      <c r="F783" s="152"/>
      <c r="L783" s="1942"/>
    </row>
    <row r="784" spans="6:12" s="6" customFormat="1" ht="12.75">
      <c r="F784" s="152"/>
      <c r="L784" s="1942"/>
    </row>
    <row r="785" spans="6:12" s="6" customFormat="1" ht="12.75">
      <c r="F785" s="152"/>
      <c r="L785" s="1942"/>
    </row>
    <row r="786" spans="6:12" s="6" customFormat="1" ht="12.75">
      <c r="F786" s="152"/>
      <c r="L786" s="1942"/>
    </row>
    <row r="787" spans="6:12" s="6" customFormat="1" ht="12.75">
      <c r="F787" s="152"/>
      <c r="L787" s="1942"/>
    </row>
    <row r="788" spans="6:12" s="6" customFormat="1" ht="12.75">
      <c r="F788" s="152"/>
      <c r="L788" s="1942"/>
    </row>
    <row r="789" spans="6:12" s="6" customFormat="1" ht="12.75">
      <c r="F789" s="152"/>
      <c r="L789" s="1942"/>
    </row>
    <row r="790" spans="6:12" s="6" customFormat="1" ht="12.75">
      <c r="F790" s="152"/>
      <c r="L790" s="1942"/>
    </row>
    <row r="791" spans="6:12" s="6" customFormat="1" ht="12.75">
      <c r="F791" s="152"/>
      <c r="L791" s="1942"/>
    </row>
    <row r="792" spans="6:12" s="6" customFormat="1" ht="12.75">
      <c r="F792" s="152"/>
      <c r="L792" s="1942"/>
    </row>
    <row r="793" spans="6:12" s="6" customFormat="1" ht="12.75">
      <c r="F793" s="152"/>
      <c r="L793" s="1942"/>
    </row>
    <row r="794" spans="6:12" s="6" customFormat="1" ht="12.75">
      <c r="F794" s="152"/>
      <c r="L794" s="1942"/>
    </row>
    <row r="795" spans="6:12" s="6" customFormat="1" ht="12.75">
      <c r="F795" s="152"/>
      <c r="L795" s="1942"/>
    </row>
    <row r="796" spans="6:12" s="6" customFormat="1" ht="12.75">
      <c r="F796" s="152"/>
      <c r="L796" s="1942"/>
    </row>
    <row r="797" spans="6:12" s="6" customFormat="1" ht="12.75">
      <c r="F797" s="152"/>
      <c r="L797" s="1942"/>
    </row>
    <row r="798" spans="6:12" s="6" customFormat="1" ht="12.75">
      <c r="F798" s="152"/>
      <c r="L798" s="1942"/>
    </row>
    <row r="799" spans="6:12" s="6" customFormat="1" ht="12.75">
      <c r="F799" s="152"/>
      <c r="L799" s="1942"/>
    </row>
    <row r="800" spans="6:12" s="6" customFormat="1" ht="12.75">
      <c r="F800" s="152"/>
      <c r="L800" s="1942"/>
    </row>
    <row r="801" spans="6:12" s="6" customFormat="1" ht="12.75">
      <c r="F801" s="152"/>
      <c r="L801" s="1942"/>
    </row>
    <row r="802" spans="6:12" s="6" customFormat="1" ht="12.75">
      <c r="F802" s="152"/>
      <c r="L802" s="1942"/>
    </row>
    <row r="803" spans="6:12" s="6" customFormat="1" ht="12.75">
      <c r="F803" s="152"/>
      <c r="L803" s="1942"/>
    </row>
    <row r="804" spans="6:12" s="6" customFormat="1" ht="12.75">
      <c r="F804" s="152"/>
      <c r="L804" s="1942"/>
    </row>
    <row r="805" spans="6:12" s="6" customFormat="1" ht="12.75">
      <c r="F805" s="152"/>
      <c r="L805" s="1942"/>
    </row>
    <row r="806" spans="6:12" s="6" customFormat="1" ht="12.75">
      <c r="F806" s="152"/>
      <c r="L806" s="1942"/>
    </row>
    <row r="807" spans="6:12" s="6" customFormat="1" ht="12.75">
      <c r="F807" s="152"/>
      <c r="L807" s="1942"/>
    </row>
    <row r="808" spans="6:12" s="6" customFormat="1" ht="12.75">
      <c r="F808" s="152"/>
      <c r="L808" s="1942"/>
    </row>
    <row r="809" spans="6:12" s="6" customFormat="1" ht="12.75">
      <c r="F809" s="152"/>
      <c r="L809" s="1942"/>
    </row>
    <row r="810" spans="6:12" s="6" customFormat="1" ht="12.75">
      <c r="F810" s="152"/>
      <c r="L810" s="1942"/>
    </row>
    <row r="811" spans="6:12" s="6" customFormat="1" ht="12.75">
      <c r="F811" s="152"/>
      <c r="L811" s="1942"/>
    </row>
    <row r="812" spans="6:12" s="6" customFormat="1" ht="12.75">
      <c r="F812" s="152"/>
      <c r="L812" s="1942"/>
    </row>
    <row r="813" spans="6:12" s="6" customFormat="1" ht="12.75">
      <c r="F813" s="152"/>
      <c r="L813" s="1942"/>
    </row>
    <row r="814" spans="6:12" s="6" customFormat="1" ht="12.75">
      <c r="F814" s="152"/>
      <c r="L814" s="1942"/>
    </row>
    <row r="815" spans="6:12" s="6" customFormat="1" ht="12.75">
      <c r="F815" s="152"/>
      <c r="L815" s="1942"/>
    </row>
    <row r="816" spans="6:12" s="6" customFormat="1" ht="12.75">
      <c r="F816" s="152"/>
      <c r="L816" s="1942"/>
    </row>
    <row r="817" spans="6:12" s="6" customFormat="1" ht="12.75">
      <c r="F817" s="152"/>
      <c r="L817" s="1942"/>
    </row>
    <row r="818" spans="6:12" s="6" customFormat="1" ht="12.75">
      <c r="F818" s="152"/>
      <c r="L818" s="1942"/>
    </row>
    <row r="819" spans="6:12" s="6" customFormat="1" ht="12.75">
      <c r="F819" s="152"/>
      <c r="L819" s="1942"/>
    </row>
    <row r="820" spans="6:12" s="6" customFormat="1" ht="12.75">
      <c r="F820" s="152"/>
      <c r="L820" s="1942"/>
    </row>
    <row r="821" spans="6:12" s="6" customFormat="1" ht="12.75">
      <c r="F821" s="152"/>
      <c r="L821" s="1942"/>
    </row>
    <row r="822" spans="6:12" s="6" customFormat="1" ht="12.75">
      <c r="F822" s="152"/>
      <c r="L822" s="1942"/>
    </row>
    <row r="823" spans="6:12" s="6" customFormat="1" ht="12.75">
      <c r="F823" s="152"/>
      <c r="L823" s="1942"/>
    </row>
    <row r="824" spans="6:12" s="6" customFormat="1" ht="12.75">
      <c r="F824" s="152"/>
      <c r="L824" s="1942"/>
    </row>
    <row r="825" spans="6:12" s="6" customFormat="1" ht="12.75">
      <c r="F825" s="152"/>
      <c r="L825" s="1942"/>
    </row>
    <row r="826" spans="6:12" s="6" customFormat="1" ht="12.75">
      <c r="F826" s="152"/>
      <c r="L826" s="1942"/>
    </row>
    <row r="827" spans="6:12" s="6" customFormat="1" ht="12.75">
      <c r="F827" s="152"/>
      <c r="L827" s="1942"/>
    </row>
    <row r="828" spans="6:12" s="6" customFormat="1" ht="12.75">
      <c r="F828" s="152"/>
      <c r="L828" s="1942"/>
    </row>
    <row r="829" spans="6:12" s="6" customFormat="1" ht="12.75">
      <c r="F829" s="152"/>
      <c r="L829" s="1942"/>
    </row>
    <row r="830" spans="6:12" s="6" customFormat="1" ht="12.75">
      <c r="F830" s="152"/>
      <c r="L830" s="1942"/>
    </row>
    <row r="831" spans="6:12" s="6" customFormat="1" ht="12.75">
      <c r="F831" s="152"/>
      <c r="L831" s="1942"/>
    </row>
    <row r="832" spans="6:12" s="6" customFormat="1" ht="12.75">
      <c r="F832" s="152"/>
      <c r="L832" s="1942"/>
    </row>
    <row r="833" spans="6:12" s="6" customFormat="1" ht="12.75">
      <c r="F833" s="152"/>
      <c r="L833" s="1942"/>
    </row>
    <row r="834" spans="6:12" s="6" customFormat="1" ht="12.75">
      <c r="F834" s="152"/>
      <c r="L834" s="1942"/>
    </row>
    <row r="835" spans="6:12" s="6" customFormat="1" ht="12.75">
      <c r="F835" s="152"/>
      <c r="L835" s="1942"/>
    </row>
    <row r="836" spans="6:12" s="6" customFormat="1" ht="12.75">
      <c r="F836" s="152"/>
      <c r="L836" s="1942"/>
    </row>
    <row r="837" spans="6:12" s="6" customFormat="1" ht="12.75">
      <c r="F837" s="152"/>
      <c r="L837" s="1942"/>
    </row>
    <row r="838" spans="6:12" s="6" customFormat="1" ht="12.75">
      <c r="F838" s="152"/>
      <c r="L838" s="1942"/>
    </row>
    <row r="839" spans="6:12" s="6" customFormat="1" ht="12.75">
      <c r="F839" s="152"/>
      <c r="L839" s="1942"/>
    </row>
    <row r="840" spans="6:12" s="6" customFormat="1" ht="12.75">
      <c r="F840" s="152"/>
      <c r="L840" s="1942"/>
    </row>
    <row r="841" spans="6:12" s="6" customFormat="1" ht="12.75">
      <c r="F841" s="152"/>
      <c r="L841" s="1942"/>
    </row>
    <row r="842" spans="6:12" s="6" customFormat="1" ht="12.75">
      <c r="F842" s="152"/>
      <c r="L842" s="1942"/>
    </row>
    <row r="843" spans="6:12" s="6" customFormat="1" ht="12.75">
      <c r="F843" s="152"/>
      <c r="L843" s="1942"/>
    </row>
    <row r="844" spans="6:12" s="6" customFormat="1" ht="12.75">
      <c r="F844" s="152"/>
      <c r="L844" s="1942"/>
    </row>
    <row r="845" spans="6:12" s="6" customFormat="1" ht="12.75">
      <c r="F845" s="152"/>
      <c r="L845" s="1942"/>
    </row>
    <row r="846" spans="6:12" s="6" customFormat="1" ht="12.75">
      <c r="F846" s="152"/>
      <c r="L846" s="1942"/>
    </row>
    <row r="847" spans="6:12" s="6" customFormat="1" ht="12.75">
      <c r="F847" s="152"/>
      <c r="L847" s="1942"/>
    </row>
    <row r="848" spans="6:12" s="6" customFormat="1" ht="12.75">
      <c r="F848" s="152"/>
      <c r="L848" s="1942"/>
    </row>
    <row r="849" spans="6:12" s="6" customFormat="1" ht="12.75">
      <c r="F849" s="152"/>
      <c r="L849" s="1942"/>
    </row>
    <row r="850" spans="6:12" s="6" customFormat="1" ht="12.75">
      <c r="F850" s="152"/>
      <c r="L850" s="1942"/>
    </row>
    <row r="851" spans="6:12" s="6" customFormat="1" ht="12.75">
      <c r="F851" s="152"/>
      <c r="L851" s="1942"/>
    </row>
    <row r="852" spans="6:12" s="6" customFormat="1" ht="12.75">
      <c r="F852" s="152"/>
      <c r="L852" s="1942"/>
    </row>
    <row r="853" spans="6:12" s="6" customFormat="1" ht="12.75">
      <c r="F853" s="152"/>
      <c r="L853" s="1942"/>
    </row>
    <row r="854" spans="6:12" s="6" customFormat="1" ht="12.75">
      <c r="F854" s="152"/>
      <c r="L854" s="1942"/>
    </row>
    <row r="855" spans="6:12" s="6" customFormat="1" ht="12.75">
      <c r="F855" s="152"/>
      <c r="L855" s="1942"/>
    </row>
    <row r="856" spans="6:12" s="6" customFormat="1" ht="12.75">
      <c r="F856" s="152"/>
      <c r="L856" s="1942"/>
    </row>
    <row r="857" spans="6:12" s="6" customFormat="1" ht="12.75">
      <c r="F857" s="152"/>
      <c r="L857" s="1942"/>
    </row>
    <row r="858" spans="6:12" s="6" customFormat="1" ht="12.75">
      <c r="F858" s="152"/>
      <c r="L858" s="1942"/>
    </row>
    <row r="859" spans="6:12" s="6" customFormat="1" ht="12.75">
      <c r="F859" s="152"/>
      <c r="L859" s="1942"/>
    </row>
  </sheetData>
  <sheetProtection sheet="1" objects="1" scenarios="1" selectLockedCells="1"/>
  <printOptions/>
  <pageMargins left="0.7875" right="0.7875" top="0.7875" bottom="0.78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0"/>
  <sheetViews>
    <sheetView zoomScale="80" zoomScaleNormal="80" workbookViewId="0" topLeftCell="A1">
      <selection activeCell="D34" sqref="D34"/>
    </sheetView>
  </sheetViews>
  <sheetFormatPr defaultColWidth="9.140625" defaultRowHeight="12.75"/>
  <cols>
    <col min="1" max="1" width="38.140625" style="0" customWidth="1"/>
    <col min="2" max="2" width="5.8515625" style="0" customWidth="1"/>
    <col min="3" max="3" width="41.00390625" style="0" customWidth="1"/>
    <col min="4" max="4" width="5.8515625" style="0" customWidth="1"/>
    <col min="5" max="5" width="36.57421875" style="0" customWidth="1"/>
    <col min="6" max="6" width="5.57421875" style="0" customWidth="1"/>
    <col min="7" max="7" width="35.8515625" style="0" customWidth="1"/>
    <col min="8" max="8" width="5.57421875" style="0" customWidth="1"/>
    <col min="18" max="18" width="7.8515625" style="0" customWidth="1"/>
  </cols>
  <sheetData>
    <row r="1" spans="1:9" s="6" customFormat="1" ht="18.75" thickBot="1">
      <c r="A1" s="155" t="s">
        <v>468</v>
      </c>
      <c r="B1" s="156"/>
      <c r="C1" s="2" t="s">
        <v>469</v>
      </c>
      <c r="D1" s="157"/>
      <c r="E1" s="2010" t="s">
        <v>589</v>
      </c>
      <c r="F1" s="1989"/>
      <c r="G1" s="1773" t="s">
        <v>1503</v>
      </c>
      <c r="H1" s="1776">
        <f>H10/H11</f>
        <v>1.8771929824561404</v>
      </c>
      <c r="I1" s="287"/>
    </row>
    <row r="2" spans="1:9" s="6" customFormat="1" ht="15">
      <c r="A2" s="159" t="s">
        <v>472</v>
      </c>
      <c r="B2" s="161">
        <v>3</v>
      </c>
      <c r="C2" s="159" t="s">
        <v>473</v>
      </c>
      <c r="D2" s="161">
        <v>3</v>
      </c>
      <c r="E2" s="173" t="s">
        <v>592</v>
      </c>
      <c r="F2" s="1990">
        <f>D20</f>
        <v>4</v>
      </c>
      <c r="G2" s="1992" t="s">
        <v>1193</v>
      </c>
      <c r="H2" s="1993">
        <f>Britain!AL46</f>
        <v>116</v>
      </c>
      <c r="I2" s="287"/>
    </row>
    <row r="3" spans="1:9" s="6" customFormat="1" ht="16.5" thickBot="1">
      <c r="A3" s="159" t="s">
        <v>476</v>
      </c>
      <c r="B3" s="161">
        <f>ROUNDDOWN(YSS!B12/100,0)</f>
        <v>1</v>
      </c>
      <c r="C3" s="159" t="s">
        <v>477</v>
      </c>
      <c r="D3" s="161">
        <f>ROUNDDOWN(YSS!F12/100,0)</f>
        <v>1</v>
      </c>
      <c r="E3" s="291" t="s">
        <v>1276</v>
      </c>
      <c r="F3" s="1991"/>
      <c r="G3" s="1994" t="s">
        <v>761</v>
      </c>
      <c r="H3" s="1995">
        <f>Germany!AH37</f>
        <v>24</v>
      </c>
      <c r="I3" s="287"/>
    </row>
    <row r="4" spans="1:9" s="6" customFormat="1" ht="16.5" thickBot="1">
      <c r="A4" s="159" t="s">
        <v>480</v>
      </c>
      <c r="B4" s="163"/>
      <c r="C4" s="159" t="s">
        <v>481</v>
      </c>
      <c r="D4" s="163"/>
      <c r="E4" s="1764" t="s">
        <v>1277</v>
      </c>
      <c r="F4" s="1977">
        <f>IF(H1&gt;0.75,IF(H1&gt;=1.33,IF(H1&gt;=1.66,IF(H1&gt;=1,IF(H1&gt;=2,IF(H1&gt;=3,5,4),3),2),1),0),-1)</f>
        <v>3</v>
      </c>
      <c r="G4" s="1996" t="s">
        <v>1195</v>
      </c>
      <c r="H4" s="1997">
        <f>Italy!Z37</f>
        <v>33</v>
      </c>
      <c r="I4" s="287"/>
    </row>
    <row r="5" spans="1:9" s="6" customFormat="1" ht="15">
      <c r="A5" s="159" t="s">
        <v>484</v>
      </c>
      <c r="B5" s="163"/>
      <c r="C5" s="159" t="s">
        <v>485</v>
      </c>
      <c r="D5" s="163"/>
      <c r="E5" s="173" t="s">
        <v>602</v>
      </c>
      <c r="F5" s="1765"/>
      <c r="G5" s="1998" t="s">
        <v>1504</v>
      </c>
      <c r="H5" s="1999">
        <v>9</v>
      </c>
      <c r="I5" s="287"/>
    </row>
    <row r="6" spans="1:9" s="6" customFormat="1" ht="15">
      <c r="A6" s="159" t="s">
        <v>488</v>
      </c>
      <c r="B6" s="163"/>
      <c r="C6" s="159" t="s">
        <v>489</v>
      </c>
      <c r="D6" s="163"/>
      <c r="E6" s="291" t="s">
        <v>1278</v>
      </c>
      <c r="F6" s="606"/>
      <c r="G6" s="2000" t="s">
        <v>1346</v>
      </c>
      <c r="H6" s="2001">
        <v>0</v>
      </c>
      <c r="I6" s="287"/>
    </row>
    <row r="7" spans="1:9" s="6" customFormat="1" ht="15">
      <c r="A7" s="159" t="s">
        <v>492</v>
      </c>
      <c r="B7" s="163"/>
      <c r="C7" s="159" t="s">
        <v>493</v>
      </c>
      <c r="D7" s="163"/>
      <c r="E7" s="173" t="s">
        <v>611</v>
      </c>
      <c r="F7" s="606"/>
      <c r="G7" s="2002" t="s">
        <v>1347</v>
      </c>
      <c r="H7" s="2001">
        <v>0</v>
      </c>
      <c r="I7" s="287"/>
    </row>
    <row r="8" spans="1:9" s="6" customFormat="1" ht="15">
      <c r="A8" s="159" t="s">
        <v>496</v>
      </c>
      <c r="B8" s="163"/>
      <c r="C8" s="159" t="s">
        <v>497</v>
      </c>
      <c r="D8" s="163"/>
      <c r="E8" s="291" t="s">
        <v>1279</v>
      </c>
      <c r="F8" s="606"/>
      <c r="G8" s="2003" t="s">
        <v>1292</v>
      </c>
      <c r="H8" s="2001">
        <v>0</v>
      </c>
      <c r="I8" s="287"/>
    </row>
    <row r="9" spans="1:9" s="6" customFormat="1" ht="15">
      <c r="A9" s="159" t="s">
        <v>500</v>
      </c>
      <c r="B9" s="163"/>
      <c r="C9" s="159" t="s">
        <v>501</v>
      </c>
      <c r="D9" s="163"/>
      <c r="E9" s="173" t="s">
        <v>1280</v>
      </c>
      <c r="F9" s="1766"/>
      <c r="G9" s="2004" t="s">
        <v>1506</v>
      </c>
      <c r="H9" s="2005">
        <v>0</v>
      </c>
      <c r="I9" s="287"/>
    </row>
    <row r="10" spans="1:9" s="6" customFormat="1" ht="12.75">
      <c r="A10" s="159" t="s">
        <v>504</v>
      </c>
      <c r="B10" s="163"/>
      <c r="C10" s="159" t="s">
        <v>505</v>
      </c>
      <c r="D10" s="163"/>
      <c r="E10" s="173" t="s">
        <v>1281</v>
      </c>
      <c r="F10" s="1766"/>
      <c r="G10" s="2006" t="s">
        <v>1501</v>
      </c>
      <c r="H10" s="2007">
        <f>H2+H7+H6-H5+H16/2+H14/2+H18/2</f>
        <v>107</v>
      </c>
      <c r="I10" s="287"/>
    </row>
    <row r="11" spans="1:9" s="6" customFormat="1" ht="13.5" thickBot="1">
      <c r="A11" s="159" t="s">
        <v>508</v>
      </c>
      <c r="B11" s="163"/>
      <c r="C11" s="159" t="s">
        <v>509</v>
      </c>
      <c r="D11" s="163"/>
      <c r="E11" s="291" t="s">
        <v>1282</v>
      </c>
      <c r="F11" s="1766"/>
      <c r="G11" s="2008" t="s">
        <v>1500</v>
      </c>
      <c r="H11" s="2009">
        <f>H3+H4+H8+H15/2+H17/2</f>
        <v>57</v>
      </c>
      <c r="I11" s="287"/>
    </row>
    <row r="12" spans="1:8" s="6" customFormat="1" ht="13.5" thickBot="1">
      <c r="A12" s="159" t="s">
        <v>512</v>
      </c>
      <c r="B12" s="163"/>
      <c r="C12" s="159" t="s">
        <v>513</v>
      </c>
      <c r="D12" s="163"/>
      <c r="E12" s="173" t="s">
        <v>1283</v>
      </c>
      <c r="F12" s="1766"/>
      <c r="G12" s="288"/>
      <c r="H12" s="288"/>
    </row>
    <row r="13" spans="1:8" s="6" customFormat="1" ht="13.5" thickBot="1">
      <c r="A13" s="159" t="s">
        <v>516</v>
      </c>
      <c r="B13" s="163"/>
      <c r="C13" s="159" t="s">
        <v>517</v>
      </c>
      <c r="D13" s="164"/>
      <c r="E13" s="292" t="s">
        <v>1284</v>
      </c>
      <c r="F13" s="1766"/>
      <c r="G13" s="1774" t="s">
        <v>1502</v>
      </c>
      <c r="H13" s="1775"/>
    </row>
    <row r="14" spans="1:9" s="6" customFormat="1" ht="14.25">
      <c r="A14" s="159" t="s">
        <v>520</v>
      </c>
      <c r="B14" s="163"/>
      <c r="C14" s="159" t="s">
        <v>521</v>
      </c>
      <c r="D14" s="163"/>
      <c r="E14" s="293" t="s">
        <v>1285</v>
      </c>
      <c r="F14" s="1766"/>
      <c r="G14" s="1981" t="s">
        <v>1496</v>
      </c>
      <c r="H14" s="1982"/>
      <c r="I14" s="287"/>
    </row>
    <row r="15" spans="1:9" s="6" customFormat="1" ht="14.25">
      <c r="A15" s="159" t="s">
        <v>524</v>
      </c>
      <c r="B15" s="163"/>
      <c r="C15" s="159" t="s">
        <v>525</v>
      </c>
      <c r="D15" s="165"/>
      <c r="E15" s="173" t="s">
        <v>1286</v>
      </c>
      <c r="F15" s="1766"/>
      <c r="G15" s="1983" t="s">
        <v>1497</v>
      </c>
      <c r="H15" s="1982"/>
      <c r="I15" s="287"/>
    </row>
    <row r="16" spans="1:9" s="6" customFormat="1" ht="14.25">
      <c r="A16" s="159" t="s">
        <v>528</v>
      </c>
      <c r="B16" s="163"/>
      <c r="C16" s="159" t="s">
        <v>529</v>
      </c>
      <c r="D16" s="165"/>
      <c r="E16" s="173" t="s">
        <v>1287</v>
      </c>
      <c r="F16" s="1766"/>
      <c r="G16" s="1984" t="s">
        <v>1495</v>
      </c>
      <c r="H16" s="1985"/>
      <c r="I16" s="287"/>
    </row>
    <row r="17" spans="1:9" s="6" customFormat="1" ht="14.25">
      <c r="A17" s="159" t="s">
        <v>532</v>
      </c>
      <c r="B17" s="163"/>
      <c r="C17" s="159" t="s">
        <v>533</v>
      </c>
      <c r="D17" s="165"/>
      <c r="E17" s="291" t="s">
        <v>1288</v>
      </c>
      <c r="F17" s="1766"/>
      <c r="G17" s="1986" t="s">
        <v>1498</v>
      </c>
      <c r="H17" s="1982"/>
      <c r="I17" s="287"/>
    </row>
    <row r="18" spans="1:9" s="6" customFormat="1" ht="21" thickBot="1">
      <c r="A18" s="159" t="s">
        <v>536</v>
      </c>
      <c r="B18" s="163"/>
      <c r="C18" s="159" t="s">
        <v>537</v>
      </c>
      <c r="D18" s="165"/>
      <c r="E18" s="179" t="s">
        <v>639</v>
      </c>
      <c r="F18" s="1767">
        <f>SUM(F2:F17)</f>
        <v>7</v>
      </c>
      <c r="G18" s="1987" t="s">
        <v>1499</v>
      </c>
      <c r="H18" s="1988"/>
      <c r="I18" s="287"/>
    </row>
    <row r="19" spans="1:9" s="6" customFormat="1" ht="13.5" thickBot="1">
      <c r="A19" s="159" t="s">
        <v>540</v>
      </c>
      <c r="B19" s="163"/>
      <c r="C19" s="159" t="s">
        <v>541</v>
      </c>
      <c r="D19" s="165"/>
      <c r="G19" s="414"/>
      <c r="H19" s="414"/>
      <c r="I19" s="287"/>
    </row>
    <row r="20" spans="1:9" s="6" customFormat="1" ht="18">
      <c r="A20" s="159" t="s">
        <v>544</v>
      </c>
      <c r="B20" s="163"/>
      <c r="C20" s="166" t="s">
        <v>545</v>
      </c>
      <c r="D20" s="167">
        <f>ROUNDDOWN(SUM(D1:D19),0)</f>
        <v>4</v>
      </c>
      <c r="E20" s="158" t="s">
        <v>579</v>
      </c>
      <c r="F20" s="2012"/>
      <c r="G20" s="2030" t="s">
        <v>1553</v>
      </c>
      <c r="H20" s="2016"/>
      <c r="I20" s="287"/>
    </row>
    <row r="21" spans="1:9" s="6" customFormat="1" ht="15.75" customHeight="1">
      <c r="A21" s="159" t="s">
        <v>548</v>
      </c>
      <c r="B21" s="163"/>
      <c r="E21" s="159" t="s">
        <v>585</v>
      </c>
      <c r="F21" s="606"/>
      <c r="G21" s="2017" t="s">
        <v>566</v>
      </c>
      <c r="H21" s="2018">
        <f>-H59</f>
        <v>-20</v>
      </c>
      <c r="I21" s="287"/>
    </row>
    <row r="22" spans="1:16" s="6" customFormat="1" ht="18">
      <c r="A22" s="159" t="s">
        <v>552</v>
      </c>
      <c r="B22" s="163"/>
      <c r="C22" s="3" t="s">
        <v>549</v>
      </c>
      <c r="D22" s="168"/>
      <c r="E22" s="159" t="s">
        <v>588</v>
      </c>
      <c r="F22" s="606"/>
      <c r="G22" s="2017" t="s">
        <v>570</v>
      </c>
      <c r="H22" s="2019">
        <v>5</v>
      </c>
      <c r="I22" s="287"/>
      <c r="P22" s="414"/>
    </row>
    <row r="23" spans="1:17" s="6" customFormat="1" ht="14.25">
      <c r="A23" s="159" t="s">
        <v>556</v>
      </c>
      <c r="B23" s="165"/>
      <c r="C23" s="159" t="s">
        <v>553</v>
      </c>
      <c r="D23" s="1769">
        <f>ROUNDDOWN(YSS!O3/10,0)</f>
        <v>0</v>
      </c>
      <c r="E23" s="159" t="s">
        <v>591</v>
      </c>
      <c r="F23" s="606"/>
      <c r="G23" s="2017" t="s">
        <v>574</v>
      </c>
      <c r="H23" s="2020"/>
      <c r="I23" s="657"/>
      <c r="O23" s="893"/>
      <c r="P23" s="1749"/>
      <c r="Q23" s="287"/>
    </row>
    <row r="24" spans="1:17" s="6" customFormat="1" ht="15.75" customHeight="1">
      <c r="A24" s="159" t="s">
        <v>559</v>
      </c>
      <c r="B24" s="165"/>
      <c r="C24" s="159" t="s">
        <v>557</v>
      </c>
      <c r="D24" s="161">
        <f>ROUNDDOWN(YSS!G12/100,0)</f>
        <v>1</v>
      </c>
      <c r="E24" s="159" t="s">
        <v>595</v>
      </c>
      <c r="F24" s="1766"/>
      <c r="G24" s="2017" t="s">
        <v>576</v>
      </c>
      <c r="H24" s="2021">
        <f>H37</f>
        <v>20</v>
      </c>
      <c r="I24" s="657"/>
      <c r="O24" s="419"/>
      <c r="P24" s="404"/>
      <c r="Q24" s="287"/>
    </row>
    <row r="25" spans="1:17" s="6" customFormat="1" ht="15" thickBot="1">
      <c r="A25" s="159" t="s">
        <v>563</v>
      </c>
      <c r="B25" s="165"/>
      <c r="C25" s="159" t="s">
        <v>560</v>
      </c>
      <c r="D25" s="163"/>
      <c r="E25" s="159" t="s">
        <v>598</v>
      </c>
      <c r="F25" s="1766"/>
      <c r="G25" s="2017" t="s">
        <v>580</v>
      </c>
      <c r="H25" s="2022">
        <f>H58</f>
        <v>0</v>
      </c>
      <c r="I25" s="657"/>
      <c r="O25" s="520"/>
      <c r="P25" s="1750"/>
      <c r="Q25" s="287"/>
    </row>
    <row r="26" spans="1:17" s="6" customFormat="1" ht="18">
      <c r="A26" s="159" t="s">
        <v>567</v>
      </c>
      <c r="B26" s="165"/>
      <c r="C26" s="159" t="s">
        <v>564</v>
      </c>
      <c r="D26" s="163"/>
      <c r="E26" s="159" t="s">
        <v>601</v>
      </c>
      <c r="F26" s="1766"/>
      <c r="G26" s="2015" t="s">
        <v>562</v>
      </c>
      <c r="H26" s="2023">
        <f>ROUNDDOWN(SUM(H21:H25),0)</f>
        <v>5</v>
      </c>
      <c r="I26" s="657"/>
      <c r="O26" s="1751"/>
      <c r="P26" s="1752"/>
      <c r="Q26" s="287"/>
    </row>
    <row r="27" spans="1:16" s="6" customFormat="1" ht="12.75">
      <c r="A27" s="159" t="s">
        <v>571</v>
      </c>
      <c r="B27" s="165"/>
      <c r="C27" s="159" t="s">
        <v>568</v>
      </c>
      <c r="D27" s="163"/>
      <c r="E27" s="725" t="s">
        <v>1350</v>
      </c>
      <c r="F27" s="606">
        <v>7</v>
      </c>
      <c r="G27" s="2017" t="s">
        <v>619</v>
      </c>
      <c r="H27" s="2018">
        <f>-B59</f>
        <v>-6</v>
      </c>
      <c r="I27" s="657"/>
      <c r="N27" s="1768"/>
      <c r="O27" s="288"/>
      <c r="P27" s="288"/>
    </row>
    <row r="28" spans="1:15" s="6" customFormat="1" ht="15">
      <c r="A28" s="171" t="s">
        <v>575</v>
      </c>
      <c r="B28" s="170">
        <f>ROUNDDOWN(SUM(B2:B27),0)</f>
        <v>4</v>
      </c>
      <c r="C28" s="169" t="s">
        <v>572</v>
      </c>
      <c r="D28" s="170">
        <f>ROUNDDOWN(SUM(D23:D27),0)</f>
        <v>1</v>
      </c>
      <c r="E28" s="159" t="s">
        <v>607</v>
      </c>
      <c r="F28" s="606"/>
      <c r="G28" s="2017" t="s">
        <v>622</v>
      </c>
      <c r="H28" s="2025"/>
      <c r="I28" s="657"/>
      <c r="M28" s="404"/>
      <c r="N28" s="1772"/>
      <c r="O28" s="287"/>
    </row>
    <row r="29" spans="5:9" s="6" customFormat="1" ht="12.75">
      <c r="E29" s="159" t="s">
        <v>610</v>
      </c>
      <c r="F29" s="606"/>
      <c r="G29" s="2017" t="s">
        <v>624</v>
      </c>
      <c r="H29" s="2025"/>
      <c r="I29" s="287"/>
    </row>
    <row r="30" spans="5:9" s="6" customFormat="1" ht="12.75">
      <c r="E30" s="726" t="s">
        <v>1551</v>
      </c>
      <c r="F30" s="1990">
        <f>SUM(F20:F29)-5+F59</f>
        <v>6</v>
      </c>
      <c r="G30" s="2017" t="s">
        <v>627</v>
      </c>
      <c r="H30" s="2022">
        <f>IF(H59&lt;1,20,0)</f>
        <v>0</v>
      </c>
      <c r="I30" s="287"/>
    </row>
    <row r="31" spans="1:9" s="6" customFormat="1" ht="18">
      <c r="A31" s="159" t="s">
        <v>577</v>
      </c>
      <c r="B31" s="165"/>
      <c r="C31" s="4" t="s">
        <v>578</v>
      </c>
      <c r="D31" s="172"/>
      <c r="G31" s="2017" t="s">
        <v>630</v>
      </c>
      <c r="H31" s="2022">
        <f>IF(F18&lt;1,F18+5,5)</f>
        <v>5</v>
      </c>
      <c r="I31" s="287"/>
    </row>
    <row r="32" spans="1:9" s="6" customFormat="1" ht="18">
      <c r="A32" s="159" t="s">
        <v>581</v>
      </c>
      <c r="B32" s="165"/>
      <c r="C32" s="159" t="s">
        <v>582</v>
      </c>
      <c r="D32" s="161">
        <f>IF(YSS!H13=0,0,2)</f>
        <v>2</v>
      </c>
      <c r="E32" s="158" t="s">
        <v>470</v>
      </c>
      <c r="F32" s="2012"/>
      <c r="G32" s="2017" t="s">
        <v>633</v>
      </c>
      <c r="H32" s="2022">
        <f>D59</f>
        <v>7</v>
      </c>
      <c r="I32" s="287"/>
    </row>
    <row r="33" spans="1:9" s="6" customFormat="1" ht="12.75">
      <c r="A33" s="159" t="s">
        <v>583</v>
      </c>
      <c r="B33" s="163"/>
      <c r="C33" s="159" t="s">
        <v>584</v>
      </c>
      <c r="D33" s="161">
        <f>ROUNDDOWN(YSS!H12/100,0)</f>
        <v>0</v>
      </c>
      <c r="E33" s="159" t="s">
        <v>474</v>
      </c>
      <c r="F33" s="2013">
        <v>3</v>
      </c>
      <c r="G33" s="2017" t="s">
        <v>636</v>
      </c>
      <c r="H33" s="2022">
        <f>F59</f>
        <v>4</v>
      </c>
      <c r="I33" s="287"/>
    </row>
    <row r="34" spans="1:9" s="6" customFormat="1" ht="18">
      <c r="A34" s="171" t="s">
        <v>586</v>
      </c>
      <c r="B34" s="170">
        <f>B28+B31+B32+B33</f>
        <v>4</v>
      </c>
      <c r="C34" s="159" t="s">
        <v>587</v>
      </c>
      <c r="D34" s="163"/>
      <c r="E34" s="159" t="s">
        <v>478</v>
      </c>
      <c r="F34" s="2013">
        <f>ROUNDDOWN(YSS!E12/100,0)</f>
        <v>1</v>
      </c>
      <c r="G34" s="2024" t="s">
        <v>616</v>
      </c>
      <c r="H34" s="2026">
        <f>SUM(H27:H33)</f>
        <v>10</v>
      </c>
      <c r="I34" s="287"/>
    </row>
    <row r="35" spans="3:9" s="6" customFormat="1" ht="18.75" thickBot="1">
      <c r="C35" s="159" t="s">
        <v>590</v>
      </c>
      <c r="D35" s="163"/>
      <c r="E35" s="159" t="s">
        <v>482</v>
      </c>
      <c r="F35" s="2014"/>
      <c r="G35" s="2027" t="s">
        <v>643</v>
      </c>
      <c r="H35" s="2028">
        <f>H34+H26</f>
        <v>15</v>
      </c>
      <c r="I35" s="287"/>
    </row>
    <row r="36" spans="3:8" s="6" customFormat="1" ht="15.75">
      <c r="C36" s="159" t="s">
        <v>594</v>
      </c>
      <c r="D36" s="163"/>
      <c r="E36" s="159" t="s">
        <v>486</v>
      </c>
      <c r="F36" s="2014"/>
      <c r="G36" s="153" t="s">
        <v>467</v>
      </c>
      <c r="H36" s="154"/>
    </row>
    <row r="37" spans="1:8" s="6" customFormat="1" ht="18">
      <c r="A37" s="1" t="s">
        <v>593</v>
      </c>
      <c r="B37" s="174"/>
      <c r="C37" s="159" t="s">
        <v>597</v>
      </c>
      <c r="D37" s="163"/>
      <c r="E37" s="159" t="s">
        <v>490</v>
      </c>
      <c r="F37" s="162"/>
      <c r="G37" s="159" t="s">
        <v>471</v>
      </c>
      <c r="H37" s="160">
        <v>20</v>
      </c>
    </row>
    <row r="38" spans="1:8" s="6" customFormat="1" ht="12.75">
      <c r="A38" s="159" t="s">
        <v>596</v>
      </c>
      <c r="B38" s="161">
        <v>2</v>
      </c>
      <c r="C38" s="159" t="s">
        <v>600</v>
      </c>
      <c r="D38" s="163"/>
      <c r="E38" s="159" t="s">
        <v>494</v>
      </c>
      <c r="F38" s="162"/>
      <c r="G38" s="159" t="s">
        <v>475</v>
      </c>
      <c r="H38" s="162"/>
    </row>
    <row r="39" spans="1:8" s="6" customFormat="1" ht="12.75">
      <c r="A39" s="159" t="s">
        <v>599</v>
      </c>
      <c r="B39" s="161">
        <f>ROUNDDOWN(YSS!C12/100,0)</f>
        <v>0</v>
      </c>
      <c r="C39" s="159" t="s">
        <v>604</v>
      </c>
      <c r="D39" s="165"/>
      <c r="E39" s="159" t="s">
        <v>498</v>
      </c>
      <c r="F39" s="162"/>
      <c r="G39" s="159" t="s">
        <v>479</v>
      </c>
      <c r="H39" s="162"/>
    </row>
    <row r="40" spans="1:8" s="6" customFormat="1" ht="12.75">
      <c r="A40" s="159" t="s">
        <v>603</v>
      </c>
      <c r="B40" s="163"/>
      <c r="C40" s="159" t="s">
        <v>606</v>
      </c>
      <c r="D40" s="165"/>
      <c r="E40" s="159" t="s">
        <v>502</v>
      </c>
      <c r="F40" s="162"/>
      <c r="G40" s="159" t="s">
        <v>483</v>
      </c>
      <c r="H40" s="162"/>
    </row>
    <row r="41" spans="1:8" s="6" customFormat="1" ht="12.75">
      <c r="A41" s="159" t="s">
        <v>605</v>
      </c>
      <c r="B41" s="163"/>
      <c r="C41" s="159" t="s">
        <v>609</v>
      </c>
      <c r="D41" s="165"/>
      <c r="E41" s="159" t="s">
        <v>506</v>
      </c>
      <c r="F41" s="162"/>
      <c r="G41" s="159" t="s">
        <v>487</v>
      </c>
      <c r="H41" s="162"/>
    </row>
    <row r="42" spans="1:8" s="6" customFormat="1" ht="15.75" customHeight="1">
      <c r="A42" s="159" t="s">
        <v>608</v>
      </c>
      <c r="B42" s="163"/>
      <c r="C42" s="175" t="s">
        <v>613</v>
      </c>
      <c r="D42" s="167">
        <f>ROUNDDOWN(SUM(D32:D41),0)</f>
        <v>2</v>
      </c>
      <c r="E42" s="159" t="s">
        <v>510</v>
      </c>
      <c r="F42" s="162"/>
      <c r="G42" s="159" t="s">
        <v>491</v>
      </c>
      <c r="H42" s="162"/>
    </row>
    <row r="43" spans="1:8" s="6" customFormat="1" ht="12.75">
      <c r="A43" s="159" t="s">
        <v>612</v>
      </c>
      <c r="B43" s="163"/>
      <c r="C43" s="159" t="s">
        <v>615</v>
      </c>
      <c r="D43" s="162"/>
      <c r="E43" s="159" t="s">
        <v>514</v>
      </c>
      <c r="F43" s="162"/>
      <c r="G43" s="159" t="s">
        <v>495</v>
      </c>
      <c r="H43" s="162"/>
    </row>
    <row r="44" spans="1:8" s="6" customFormat="1" ht="12.75">
      <c r="A44" s="159" t="s">
        <v>614</v>
      </c>
      <c r="B44" s="163"/>
      <c r="C44" s="159" t="s">
        <v>618</v>
      </c>
      <c r="D44" s="162"/>
      <c r="E44" s="159" t="s">
        <v>518</v>
      </c>
      <c r="F44" s="162"/>
      <c r="G44" s="159" t="s">
        <v>499</v>
      </c>
      <c r="H44" s="162"/>
    </row>
    <row r="45" spans="1:8" s="6" customFormat="1" ht="12.75">
      <c r="A45" s="159" t="s">
        <v>617</v>
      </c>
      <c r="B45" s="165"/>
      <c r="C45" s="159" t="s">
        <v>621</v>
      </c>
      <c r="D45" s="162"/>
      <c r="E45" s="159" t="s">
        <v>522</v>
      </c>
      <c r="F45" s="162"/>
      <c r="G45" s="159" t="s">
        <v>503</v>
      </c>
      <c r="H45" s="162"/>
    </row>
    <row r="46" spans="1:8" s="6" customFormat="1" ht="12.75">
      <c r="A46" s="159" t="s">
        <v>620</v>
      </c>
      <c r="B46" s="165"/>
      <c r="C46" s="725" t="s">
        <v>1526</v>
      </c>
      <c r="D46" s="162"/>
      <c r="E46" s="159" t="s">
        <v>526</v>
      </c>
      <c r="F46" s="162"/>
      <c r="G46" s="159" t="s">
        <v>507</v>
      </c>
      <c r="H46" s="162"/>
    </row>
    <row r="47" spans="1:8" s="6" customFormat="1" ht="12.75">
      <c r="A47" s="159" t="s">
        <v>623</v>
      </c>
      <c r="B47" s="165"/>
      <c r="C47" s="159" t="s">
        <v>626</v>
      </c>
      <c r="D47" s="165"/>
      <c r="E47" s="159" t="s">
        <v>530</v>
      </c>
      <c r="F47" s="162"/>
      <c r="G47" s="159" t="s">
        <v>511</v>
      </c>
      <c r="H47" s="162"/>
    </row>
    <row r="48" spans="1:8" s="6" customFormat="1" ht="12.75">
      <c r="A48" s="159" t="s">
        <v>625</v>
      </c>
      <c r="B48" s="165"/>
      <c r="C48" s="159" t="s">
        <v>629</v>
      </c>
      <c r="D48" s="162"/>
      <c r="E48" s="159" t="s">
        <v>534</v>
      </c>
      <c r="F48" s="162"/>
      <c r="G48" s="159" t="s">
        <v>515</v>
      </c>
      <c r="H48" s="162"/>
    </row>
    <row r="49" spans="1:19" s="180" customFormat="1" ht="16.5" customHeight="1">
      <c r="A49" s="159" t="s">
        <v>628</v>
      </c>
      <c r="B49" s="165"/>
      <c r="C49" s="159" t="s">
        <v>632</v>
      </c>
      <c r="D49" s="162"/>
      <c r="E49" s="159" t="s">
        <v>538</v>
      </c>
      <c r="F49" s="162"/>
      <c r="G49" s="159" t="s">
        <v>519</v>
      </c>
      <c r="H49" s="1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8" s="6" customFormat="1" ht="15.75" customHeight="1">
      <c r="A50" s="159" t="s">
        <v>631</v>
      </c>
      <c r="B50" s="165"/>
      <c r="C50" s="159" t="s">
        <v>635</v>
      </c>
      <c r="D50" s="162"/>
      <c r="E50" s="159" t="s">
        <v>542</v>
      </c>
      <c r="F50" s="162"/>
      <c r="G50" s="159" t="s">
        <v>523</v>
      </c>
      <c r="H50" s="162"/>
    </row>
    <row r="51" spans="1:19" ht="15">
      <c r="A51" s="159" t="s">
        <v>634</v>
      </c>
      <c r="B51" s="165"/>
      <c r="C51" s="177" t="s">
        <v>638</v>
      </c>
      <c r="D51" s="178">
        <f>SUM(D43:D50)</f>
        <v>0</v>
      </c>
      <c r="E51" s="159" t="s">
        <v>546</v>
      </c>
      <c r="F51" s="162"/>
      <c r="G51" s="159" t="s">
        <v>527</v>
      </c>
      <c r="H51" s="162"/>
      <c r="J51" s="6"/>
      <c r="K51" s="6"/>
      <c r="L51" s="6"/>
      <c r="M51" s="404"/>
      <c r="N51" s="6"/>
      <c r="P51" s="6"/>
      <c r="Q51" s="6"/>
      <c r="R51" s="6"/>
      <c r="S51" s="6"/>
    </row>
    <row r="52" spans="1:19" ht="15">
      <c r="A52" s="176" t="s">
        <v>637</v>
      </c>
      <c r="B52" s="170">
        <f>ROUNDDOWN(SUM(B38:B51),0)</f>
        <v>2</v>
      </c>
      <c r="E52" s="159" t="s">
        <v>550</v>
      </c>
      <c r="F52" s="162"/>
      <c r="G52" s="159" t="s">
        <v>531</v>
      </c>
      <c r="H52" s="162"/>
      <c r="J52" s="6"/>
      <c r="K52" s="6"/>
      <c r="L52" s="6"/>
      <c r="M52" s="6"/>
      <c r="P52" s="6"/>
      <c r="Q52" s="6"/>
      <c r="R52" s="6"/>
      <c r="S52" s="6"/>
    </row>
    <row r="53" spans="5:8" ht="12.75">
      <c r="E53" s="159" t="s">
        <v>554</v>
      </c>
      <c r="F53" s="165"/>
      <c r="G53" s="159" t="s">
        <v>535</v>
      </c>
      <c r="H53" s="162"/>
    </row>
    <row r="54" spans="5:8" ht="12.75">
      <c r="E54" s="159" t="s">
        <v>558</v>
      </c>
      <c r="F54" s="165"/>
      <c r="G54" s="159" t="s">
        <v>539</v>
      </c>
      <c r="H54" s="162"/>
    </row>
    <row r="55" spans="5:8" ht="12.75">
      <c r="E55" s="159" t="s">
        <v>561</v>
      </c>
      <c r="F55" s="165"/>
      <c r="G55" s="159" t="s">
        <v>543</v>
      </c>
      <c r="H55" s="162"/>
    </row>
    <row r="56" spans="5:8" ht="12.75">
      <c r="E56" s="159" t="s">
        <v>565</v>
      </c>
      <c r="F56" s="165"/>
      <c r="G56" s="159" t="s">
        <v>547</v>
      </c>
      <c r="H56" s="162"/>
    </row>
    <row r="57" spans="5:8" ht="12.75">
      <c r="E57" s="159" t="s">
        <v>569</v>
      </c>
      <c r="F57" s="165"/>
      <c r="G57" s="159" t="s">
        <v>551</v>
      </c>
      <c r="H57" s="162"/>
    </row>
    <row r="58" spans="5:8" ht="12.75">
      <c r="E58" s="159" t="s">
        <v>573</v>
      </c>
      <c r="F58" s="165"/>
      <c r="G58" s="159" t="s">
        <v>555</v>
      </c>
      <c r="H58" s="162"/>
    </row>
    <row r="59" spans="1:8" ht="21" thickBot="1">
      <c r="A59" s="181" t="s">
        <v>640</v>
      </c>
      <c r="B59" s="182">
        <f>B52+B28</f>
        <v>6</v>
      </c>
      <c r="C59" s="181" t="s">
        <v>641</v>
      </c>
      <c r="D59" s="182">
        <f>D42+D28+D20</f>
        <v>7</v>
      </c>
      <c r="E59" s="181" t="s">
        <v>642</v>
      </c>
      <c r="F59" s="170">
        <f>ROUNDDOWN(SUM(F33:F58),0)</f>
        <v>4</v>
      </c>
      <c r="G59" s="2029" t="s">
        <v>1552</v>
      </c>
      <c r="H59" s="24">
        <f>SUM(H37:H58)</f>
        <v>20</v>
      </c>
    </row>
    <row r="60" spans="1:8" ht="21" thickBot="1">
      <c r="A60" s="1978" t="s">
        <v>1548</v>
      </c>
      <c r="B60" s="1980">
        <f>YSS!B11+YSS!C11</f>
        <v>14</v>
      </c>
      <c r="C60" s="1979" t="s">
        <v>1549</v>
      </c>
      <c r="D60" s="1980">
        <f>YSS!F11+YSS!G11+YSS!H11</f>
        <v>15</v>
      </c>
      <c r="E60" s="1979" t="s">
        <v>1550</v>
      </c>
      <c r="F60" s="2011">
        <f>YSS!E11</f>
        <v>8</v>
      </c>
      <c r="G60" s="2031" t="s">
        <v>1554</v>
      </c>
      <c r="H60" s="2011">
        <f>YSS!D11</f>
        <v>8</v>
      </c>
    </row>
  </sheetData>
  <sheetProtection sheet="1" objects="1" scenarios="1" selectLockedCells="1"/>
  <printOptions/>
  <pageMargins left="0.7875" right="0.7875" top="0.7875" bottom="0.7875" header="0.5" footer="0.5"/>
  <pageSetup horizontalDpi="300" verticalDpi="300" orientation="portrait" paperSize="9" scale="6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indexed="46"/>
  </sheetPr>
  <dimension ref="A1:AB135"/>
  <sheetViews>
    <sheetView workbookViewId="0" topLeftCell="A61">
      <selection activeCell="C67" sqref="C67"/>
    </sheetView>
  </sheetViews>
  <sheetFormatPr defaultColWidth="9.140625" defaultRowHeight="12.75"/>
  <cols>
    <col min="1" max="1" width="5.28125" style="2675" customWidth="1"/>
    <col min="2" max="2" width="5.140625" style="2675" customWidth="1"/>
    <col min="3" max="3" width="4.421875" style="0" customWidth="1"/>
    <col min="4" max="4" width="5.7109375" style="0" customWidth="1"/>
    <col min="5" max="5" width="7.7109375" style="2675" customWidth="1"/>
    <col min="6" max="6" width="7.8515625" style="2675" customWidth="1"/>
    <col min="7" max="7" width="8.57421875" style="2676" customWidth="1"/>
    <col min="8" max="8" width="5.00390625" style="2676" customWidth="1"/>
    <col min="9" max="9" width="2.8515625" style="1108" customWidth="1"/>
    <col min="10" max="10" width="5.57421875" style="2675" customWidth="1"/>
    <col min="11" max="11" width="1.7109375" style="0" customWidth="1"/>
    <col min="12" max="12" width="5.421875" style="2677" customWidth="1"/>
    <col min="13" max="13" width="4.8515625" style="2678" customWidth="1"/>
    <col min="14" max="14" width="5.7109375" style="2678" customWidth="1"/>
    <col min="15" max="15" width="1.7109375" style="0" customWidth="1"/>
    <col min="16" max="16" width="5.57421875" style="2679" customWidth="1"/>
    <col min="17" max="17" width="6.00390625" style="2680" customWidth="1"/>
    <col min="18" max="18" width="5.28125" style="2681" customWidth="1"/>
    <col min="19" max="19" width="1.7109375" style="0" customWidth="1"/>
    <col min="20" max="20" width="5.421875" style="2681" customWidth="1"/>
    <col min="21" max="21" width="3.421875" style="0" customWidth="1"/>
    <col min="22" max="22" width="5.57421875" style="593" customWidth="1"/>
    <col min="23" max="23" width="4.140625" style="2682" customWidth="1"/>
    <col min="24" max="24" width="5.00390625" style="2683" customWidth="1"/>
    <col min="25" max="25" width="4.421875" style="593" customWidth="1"/>
    <col min="26" max="26" width="4.57421875" style="0" customWidth="1"/>
  </cols>
  <sheetData>
    <row r="1" spans="1:27" s="809" customFormat="1" ht="27.75" customHeight="1" thickBot="1" thickTop="1">
      <c r="A1" s="2418"/>
      <c r="B1" s="2418"/>
      <c r="C1" s="2419" t="s">
        <v>1557</v>
      </c>
      <c r="D1" s="2420"/>
      <c r="E1" s="2420"/>
      <c r="F1" s="2420"/>
      <c r="G1" s="2420"/>
      <c r="H1" s="2421"/>
      <c r="I1" s="2422"/>
      <c r="J1" s="2423" t="s">
        <v>1558</v>
      </c>
      <c r="K1" s="2424"/>
      <c r="L1" s="2425"/>
      <c r="M1" s="2426"/>
      <c r="N1" s="2425"/>
      <c r="O1" s="2427"/>
      <c r="P1" s="2425"/>
      <c r="Q1" s="2425"/>
      <c r="R1" s="2428" t="s">
        <v>1559</v>
      </c>
      <c r="S1" s="2427"/>
      <c r="T1" s="2426"/>
      <c r="U1" s="2425"/>
      <c r="V1" s="2425"/>
      <c r="W1" s="2429"/>
      <c r="X1" s="2430"/>
      <c r="Y1" s="2431"/>
      <c r="Z1" s="2432"/>
      <c r="AA1" s="1840"/>
    </row>
    <row r="2" spans="1:27" s="809" customFormat="1" ht="12.75">
      <c r="A2" s="2418"/>
      <c r="B2" s="2433"/>
      <c r="C2" s="2434" t="s">
        <v>1315</v>
      </c>
      <c r="D2" s="2435" t="s">
        <v>1560</v>
      </c>
      <c r="E2" s="2436" t="s">
        <v>1561</v>
      </c>
      <c r="F2" s="2437"/>
      <c r="G2" s="2437"/>
      <c r="H2" s="2438" t="s">
        <v>1562</v>
      </c>
      <c r="I2" s="2422"/>
      <c r="J2" s="2439" t="s">
        <v>1563</v>
      </c>
      <c r="K2" s="2424"/>
      <c r="L2" s="2440" t="s">
        <v>54</v>
      </c>
      <c r="M2" s="2441" t="s">
        <v>1564</v>
      </c>
      <c r="N2" s="2441"/>
      <c r="O2" s="2442"/>
      <c r="P2" s="2443" t="s">
        <v>70</v>
      </c>
      <c r="Q2" s="2441" t="s">
        <v>1564</v>
      </c>
      <c r="R2" s="2441"/>
      <c r="S2" s="2442"/>
      <c r="T2" s="2444" t="s">
        <v>54</v>
      </c>
      <c r="U2" s="2445" t="s">
        <v>1565</v>
      </c>
      <c r="V2" s="1425"/>
      <c r="W2" s="1425"/>
      <c r="X2" s="2446"/>
      <c r="Y2" s="1425"/>
      <c r="Z2" s="2447" t="s">
        <v>1566</v>
      </c>
      <c r="AA2" s="1840"/>
    </row>
    <row r="3" spans="1:27" s="2469" customFormat="1" ht="13.5" thickBot="1">
      <c r="A3" s="2448"/>
      <c r="B3" s="2449"/>
      <c r="C3" s="2450" t="s">
        <v>1567</v>
      </c>
      <c r="D3" s="2435" t="s">
        <v>1567</v>
      </c>
      <c r="E3" s="2451"/>
      <c r="F3" s="2452"/>
      <c r="G3" s="2452"/>
      <c r="H3" s="2453" t="s">
        <v>1568</v>
      </c>
      <c r="I3" s="2422"/>
      <c r="J3" s="2454" t="s">
        <v>1209</v>
      </c>
      <c r="K3" s="2424"/>
      <c r="L3" s="2455" t="s">
        <v>1569</v>
      </c>
      <c r="M3" s="2456" t="s">
        <v>1563</v>
      </c>
      <c r="N3" s="2457" t="s">
        <v>1293</v>
      </c>
      <c r="O3" s="2424"/>
      <c r="P3" s="2458" t="s">
        <v>1569</v>
      </c>
      <c r="Q3" s="2459" t="s">
        <v>1563</v>
      </c>
      <c r="R3" s="2460" t="s">
        <v>1293</v>
      </c>
      <c r="S3" s="2424"/>
      <c r="T3" s="2461" t="s">
        <v>1570</v>
      </c>
      <c r="U3" s="2462" t="s">
        <v>1569</v>
      </c>
      <c r="V3" s="2463" t="s">
        <v>1563</v>
      </c>
      <c r="W3" s="2464" t="s">
        <v>1293</v>
      </c>
      <c r="X3" s="2465" t="s">
        <v>1571</v>
      </c>
      <c r="Y3" s="2466" t="s">
        <v>1572</v>
      </c>
      <c r="Z3" s="2467" t="s">
        <v>1573</v>
      </c>
      <c r="AA3" s="2468"/>
    </row>
    <row r="4" spans="1:27" s="2493" customFormat="1" ht="16.5" thickBot="1" thickTop="1">
      <c r="A4" s="2470">
        <v>1939</v>
      </c>
      <c r="B4" s="2471" t="s">
        <v>682</v>
      </c>
      <c r="C4" s="2472"/>
      <c r="D4" s="2473">
        <v>0</v>
      </c>
      <c r="E4" s="2474" t="s">
        <v>1574</v>
      </c>
      <c r="F4" s="2475"/>
      <c r="G4" s="2475"/>
      <c r="H4" s="2476">
        <v>1</v>
      </c>
      <c r="I4" s="2422"/>
      <c r="J4" s="2477"/>
      <c r="K4" s="2478"/>
      <c r="L4" s="2479">
        <v>1</v>
      </c>
      <c r="M4" s="2480"/>
      <c r="N4" s="2481"/>
      <c r="O4" s="2478"/>
      <c r="P4" s="2482">
        <v>1</v>
      </c>
      <c r="Q4" s="2483"/>
      <c r="R4" s="2484"/>
      <c r="S4" s="2478"/>
      <c r="T4" s="2485">
        <f aca="true" t="shared" si="0" ref="T4:T33">IF(M4="",0,L4+H4-Q4-R4)</f>
        <v>0</v>
      </c>
      <c r="U4" s="2486">
        <v>17</v>
      </c>
      <c r="V4" s="2487">
        <f aca="true" t="shared" si="1" ref="V4:V33">M4+IF(T4&gt;0,T4,0)+J4</f>
        <v>0</v>
      </c>
      <c r="W4" s="2488">
        <f aca="true" t="shared" si="2" ref="W4:W33">N4</f>
        <v>0</v>
      </c>
      <c r="X4" s="2489">
        <f aca="true" t="shared" si="3" ref="X4:X33">U4-V4-W4</f>
        <v>17</v>
      </c>
      <c r="Y4" s="2490">
        <f>Britain!AA5+Britain!Z5</f>
        <v>0</v>
      </c>
      <c r="Z4" s="2491"/>
      <c r="AA4" s="2492"/>
    </row>
    <row r="5" spans="1:27" s="2515" customFormat="1" ht="15.75" thickBot="1">
      <c r="A5" s="2494" t="s">
        <v>206</v>
      </c>
      <c r="B5" s="2495" t="s">
        <v>684</v>
      </c>
      <c r="C5" s="2496"/>
      <c r="D5" s="2497"/>
      <c r="E5" s="2498"/>
      <c r="F5" s="2452"/>
      <c r="G5" s="2452"/>
      <c r="H5" s="2499"/>
      <c r="I5" s="2422"/>
      <c r="J5" s="2500"/>
      <c r="K5" s="2478"/>
      <c r="L5" s="2501">
        <v>2</v>
      </c>
      <c r="M5" s="2502"/>
      <c r="N5" s="2503"/>
      <c r="O5" s="2478"/>
      <c r="P5" s="2504">
        <v>2</v>
      </c>
      <c r="Q5" s="2505"/>
      <c r="R5" s="2506"/>
      <c r="S5" s="2478"/>
      <c r="T5" s="2507">
        <f t="shared" si="0"/>
        <v>0</v>
      </c>
      <c r="U5" s="2508">
        <f aca="true" t="shared" si="4" ref="U5:U33">U4-V4+Y4+Z4</f>
        <v>17</v>
      </c>
      <c r="V5" s="2509">
        <f t="shared" si="1"/>
        <v>0</v>
      </c>
      <c r="W5" s="2510">
        <f t="shared" si="2"/>
        <v>0</v>
      </c>
      <c r="X5" s="2511">
        <f t="shared" si="3"/>
        <v>17</v>
      </c>
      <c r="Y5" s="2512">
        <f>Britain!AA6+Britain!Z6</f>
        <v>0</v>
      </c>
      <c r="Z5" s="2513"/>
      <c r="AA5" s="2514"/>
    </row>
    <row r="6" spans="1:27" s="288" customFormat="1" ht="15.75" thickTop="1">
      <c r="A6" s="288">
        <v>1940</v>
      </c>
      <c r="B6" s="316" t="s">
        <v>685</v>
      </c>
      <c r="C6" s="2516"/>
      <c r="D6" s="2473"/>
      <c r="E6" s="2474"/>
      <c r="F6" s="2475"/>
      <c r="G6" s="2475"/>
      <c r="H6" s="2517"/>
      <c r="I6" s="2422"/>
      <c r="J6" s="2518"/>
      <c r="K6" s="2478"/>
      <c r="L6" s="2479"/>
      <c r="M6" s="2480"/>
      <c r="N6" s="2481"/>
      <c r="O6" s="2478"/>
      <c r="P6" s="2482"/>
      <c r="Q6" s="2483"/>
      <c r="R6" s="2484"/>
      <c r="S6" s="2478"/>
      <c r="T6" s="2507">
        <f t="shared" si="0"/>
        <v>0</v>
      </c>
      <c r="U6" s="2519">
        <f t="shared" si="4"/>
        <v>17</v>
      </c>
      <c r="V6" s="2520">
        <f t="shared" si="1"/>
        <v>0</v>
      </c>
      <c r="W6" s="2488">
        <f t="shared" si="2"/>
        <v>0</v>
      </c>
      <c r="X6" s="2489">
        <f t="shared" si="3"/>
        <v>17</v>
      </c>
      <c r="Y6" s="2490">
        <f>Britain!AA8+Britain!Z8</f>
        <v>0</v>
      </c>
      <c r="Z6" s="2491"/>
      <c r="AA6" s="1742"/>
    </row>
    <row r="7" spans="1:27" s="6" customFormat="1" ht="15">
      <c r="A7" s="419" t="s">
        <v>206</v>
      </c>
      <c r="B7" s="404" t="s">
        <v>687</v>
      </c>
      <c r="C7" s="2521"/>
      <c r="D7" s="2522"/>
      <c r="E7" s="2523"/>
      <c r="F7" s="2523"/>
      <c r="G7" s="2524"/>
      <c r="H7" s="2525"/>
      <c r="I7" s="2422"/>
      <c r="J7" s="2526"/>
      <c r="K7" s="2478"/>
      <c r="L7" s="2501"/>
      <c r="M7" s="2527"/>
      <c r="N7" s="2528"/>
      <c r="O7" s="2478"/>
      <c r="P7" s="2529"/>
      <c r="Q7" s="2530"/>
      <c r="R7" s="2531"/>
      <c r="S7" s="2478"/>
      <c r="T7" s="2507">
        <f t="shared" si="0"/>
        <v>0</v>
      </c>
      <c r="U7" s="2532">
        <f t="shared" si="4"/>
        <v>17</v>
      </c>
      <c r="V7" s="2533">
        <f t="shared" si="1"/>
        <v>0</v>
      </c>
      <c r="W7" s="2534">
        <f t="shared" si="2"/>
        <v>0</v>
      </c>
      <c r="X7" s="2535">
        <f t="shared" si="3"/>
        <v>17</v>
      </c>
      <c r="Y7" s="2536">
        <f>Britain!AA9+Britain!Z9</f>
        <v>0</v>
      </c>
      <c r="Z7" s="2537"/>
      <c r="AA7" s="287"/>
    </row>
    <row r="8" spans="1:27" s="6" customFormat="1" ht="15">
      <c r="A8" s="419" t="s">
        <v>206</v>
      </c>
      <c r="B8" s="404" t="s">
        <v>682</v>
      </c>
      <c r="C8" s="2521"/>
      <c r="D8" s="2522"/>
      <c r="E8" s="2524"/>
      <c r="F8" s="2523"/>
      <c r="G8" s="2524"/>
      <c r="H8" s="2525"/>
      <c r="I8" s="2422"/>
      <c r="J8" s="2526"/>
      <c r="K8" s="2478"/>
      <c r="L8" s="2501"/>
      <c r="M8" s="2527"/>
      <c r="N8" s="2528"/>
      <c r="O8" s="2478"/>
      <c r="P8" s="2529"/>
      <c r="Q8" s="2530"/>
      <c r="R8" s="2531"/>
      <c r="S8" s="2478"/>
      <c r="T8" s="2507">
        <f t="shared" si="0"/>
        <v>0</v>
      </c>
      <c r="U8" s="2532">
        <f t="shared" si="4"/>
        <v>17</v>
      </c>
      <c r="V8" s="2533">
        <f t="shared" si="1"/>
        <v>0</v>
      </c>
      <c r="W8" s="2534">
        <f t="shared" si="2"/>
        <v>0</v>
      </c>
      <c r="X8" s="2535">
        <f t="shared" si="3"/>
        <v>17</v>
      </c>
      <c r="Y8" s="2536">
        <f>Britain!AA10+Britain!Z10</f>
        <v>0</v>
      </c>
      <c r="Z8" s="2537"/>
      <c r="AA8" s="287"/>
    </row>
    <row r="9" spans="1:27" s="414" customFormat="1" ht="15.75" thickBot="1">
      <c r="A9" s="414" t="s">
        <v>206</v>
      </c>
      <c r="B9" s="2538" t="s">
        <v>684</v>
      </c>
      <c r="C9" s="2539"/>
      <c r="D9" s="2540"/>
      <c r="E9" s="2541"/>
      <c r="F9" s="2542"/>
      <c r="G9" s="2542"/>
      <c r="H9" s="2543"/>
      <c r="I9" s="2422"/>
      <c r="J9" s="2544"/>
      <c r="K9" s="2478"/>
      <c r="L9" s="2545"/>
      <c r="M9" s="2546"/>
      <c r="N9" s="2547"/>
      <c r="O9" s="2478"/>
      <c r="P9" s="2548"/>
      <c r="Q9" s="2549"/>
      <c r="R9" s="2550"/>
      <c r="S9" s="2478"/>
      <c r="T9" s="2507">
        <f t="shared" si="0"/>
        <v>0</v>
      </c>
      <c r="U9" s="2551">
        <f t="shared" si="4"/>
        <v>17</v>
      </c>
      <c r="V9" s="2509">
        <f t="shared" si="1"/>
        <v>0</v>
      </c>
      <c r="W9" s="2510">
        <f t="shared" si="2"/>
        <v>0</v>
      </c>
      <c r="X9" s="2511">
        <f t="shared" si="3"/>
        <v>17</v>
      </c>
      <c r="Y9" s="2512">
        <f>Britain!AA11+Britain!Z11</f>
        <v>0</v>
      </c>
      <c r="Z9" s="2552"/>
      <c r="AA9" s="1768"/>
    </row>
    <row r="10" spans="1:27" s="2493" customFormat="1" ht="15.75" thickTop="1">
      <c r="A10" s="2470">
        <v>1941</v>
      </c>
      <c r="B10" s="2471" t="s">
        <v>685</v>
      </c>
      <c r="C10" s="2472"/>
      <c r="D10" s="2553"/>
      <c r="E10" s="2554"/>
      <c r="F10" s="2555"/>
      <c r="G10" s="2555"/>
      <c r="H10" s="2476"/>
      <c r="I10" s="2422"/>
      <c r="J10" s="2556"/>
      <c r="K10" s="2478"/>
      <c r="L10" s="2479"/>
      <c r="M10" s="2557"/>
      <c r="N10" s="2558"/>
      <c r="O10" s="2478"/>
      <c r="P10" s="2559"/>
      <c r="Q10" s="2560"/>
      <c r="R10" s="2561"/>
      <c r="S10" s="2478"/>
      <c r="T10" s="2507">
        <f t="shared" si="0"/>
        <v>0</v>
      </c>
      <c r="U10" s="2519">
        <f t="shared" si="4"/>
        <v>17</v>
      </c>
      <c r="V10" s="2520">
        <f t="shared" si="1"/>
        <v>0</v>
      </c>
      <c r="W10" s="2488">
        <f t="shared" si="2"/>
        <v>0</v>
      </c>
      <c r="X10" s="2489">
        <f t="shared" si="3"/>
        <v>17</v>
      </c>
      <c r="Y10" s="2490">
        <f>Britain!AA13+Britain!Z13</f>
        <v>0</v>
      </c>
      <c r="Z10" s="2562"/>
      <c r="AA10" s="2492"/>
    </row>
    <row r="11" spans="1:27" s="419" customFormat="1" ht="15">
      <c r="A11" s="2563" t="s">
        <v>206</v>
      </c>
      <c r="B11" s="404" t="s">
        <v>687</v>
      </c>
      <c r="C11" s="2564"/>
      <c r="D11" s="2522"/>
      <c r="E11" s="2565"/>
      <c r="F11" s="2523"/>
      <c r="G11" s="2565"/>
      <c r="H11" s="2525"/>
      <c r="I11" s="2422"/>
      <c r="J11" s="2566"/>
      <c r="K11" s="2478"/>
      <c r="L11" s="2501"/>
      <c r="M11" s="2527"/>
      <c r="N11" s="2528"/>
      <c r="O11" s="2478"/>
      <c r="P11" s="2529"/>
      <c r="Q11" s="2530"/>
      <c r="R11" s="2531"/>
      <c r="S11" s="2478"/>
      <c r="T11" s="2507">
        <f t="shared" si="0"/>
        <v>0</v>
      </c>
      <c r="U11" s="2532">
        <f t="shared" si="4"/>
        <v>17</v>
      </c>
      <c r="V11" s="2533">
        <f t="shared" si="1"/>
        <v>0</v>
      </c>
      <c r="W11" s="2534">
        <f t="shared" si="2"/>
        <v>0</v>
      </c>
      <c r="X11" s="2535">
        <f t="shared" si="3"/>
        <v>17</v>
      </c>
      <c r="Y11" s="2536">
        <f>Britain!AA14+Britain!Z14</f>
        <v>0</v>
      </c>
      <c r="Z11" s="2537"/>
      <c r="AA11" s="287"/>
    </row>
    <row r="12" spans="1:27" s="419" customFormat="1" ht="15">
      <c r="A12" s="2563" t="s">
        <v>206</v>
      </c>
      <c r="B12" s="404" t="s">
        <v>682</v>
      </c>
      <c r="C12" s="2564"/>
      <c r="D12" s="2522"/>
      <c r="E12" s="2524"/>
      <c r="F12" s="2565"/>
      <c r="G12" s="2565"/>
      <c r="H12" s="2525"/>
      <c r="I12" s="2422"/>
      <c r="J12" s="2566"/>
      <c r="K12" s="2478"/>
      <c r="L12" s="2501"/>
      <c r="M12" s="2527"/>
      <c r="N12" s="2528"/>
      <c r="O12" s="2478"/>
      <c r="P12" s="2529"/>
      <c r="Q12" s="2530"/>
      <c r="R12" s="2531"/>
      <c r="S12" s="2478"/>
      <c r="T12" s="2507">
        <f t="shared" si="0"/>
        <v>0</v>
      </c>
      <c r="U12" s="2532">
        <f t="shared" si="4"/>
        <v>17</v>
      </c>
      <c r="V12" s="2533">
        <f t="shared" si="1"/>
        <v>0</v>
      </c>
      <c r="W12" s="2534">
        <f t="shared" si="2"/>
        <v>0</v>
      </c>
      <c r="X12" s="2535">
        <f t="shared" si="3"/>
        <v>17</v>
      </c>
      <c r="Y12" s="2536">
        <f>Britain!AA15+Britain!Z15</f>
        <v>0</v>
      </c>
      <c r="Z12" s="2537"/>
      <c r="AA12" s="287"/>
    </row>
    <row r="13" spans="1:27" s="2515" customFormat="1" ht="15.75" thickBot="1">
      <c r="A13" s="2494" t="s">
        <v>206</v>
      </c>
      <c r="B13" s="2495" t="s">
        <v>684</v>
      </c>
      <c r="C13" s="2496"/>
      <c r="D13" s="2497"/>
      <c r="E13" s="2498"/>
      <c r="F13" s="2452"/>
      <c r="G13" s="2452"/>
      <c r="H13" s="2499"/>
      <c r="I13" s="2422"/>
      <c r="J13" s="2567"/>
      <c r="K13" s="2478"/>
      <c r="L13" s="2545"/>
      <c r="M13" s="2502"/>
      <c r="N13" s="2503"/>
      <c r="O13" s="2478"/>
      <c r="P13" s="2504"/>
      <c r="Q13" s="2505"/>
      <c r="R13" s="2506"/>
      <c r="S13" s="2478"/>
      <c r="T13" s="2507">
        <f t="shared" si="0"/>
        <v>0</v>
      </c>
      <c r="U13" s="2551">
        <f t="shared" si="4"/>
        <v>17</v>
      </c>
      <c r="V13" s="2509">
        <f t="shared" si="1"/>
        <v>0</v>
      </c>
      <c r="W13" s="2510">
        <f t="shared" si="2"/>
        <v>0</v>
      </c>
      <c r="X13" s="2511">
        <f t="shared" si="3"/>
        <v>17</v>
      </c>
      <c r="Y13" s="2512">
        <f>Britain!AA16+Britain!Z16</f>
        <v>0</v>
      </c>
      <c r="Z13" s="2513"/>
      <c r="AA13" s="2514"/>
    </row>
    <row r="14" spans="1:27" s="288" customFormat="1" ht="15.75" thickTop="1">
      <c r="A14" s="288">
        <v>1942</v>
      </c>
      <c r="B14" s="316" t="s">
        <v>685</v>
      </c>
      <c r="C14" s="2568"/>
      <c r="D14" s="2473"/>
      <c r="E14" s="2474"/>
      <c r="F14" s="2475"/>
      <c r="G14" s="2475"/>
      <c r="H14" s="2517"/>
      <c r="I14" s="2422"/>
      <c r="J14" s="2569"/>
      <c r="K14" s="2478"/>
      <c r="L14" s="2479"/>
      <c r="M14" s="2480"/>
      <c r="N14" s="2481"/>
      <c r="O14" s="2478"/>
      <c r="P14" s="2482"/>
      <c r="Q14" s="2483"/>
      <c r="R14" s="2484"/>
      <c r="S14" s="2478"/>
      <c r="T14" s="2507">
        <f t="shared" si="0"/>
        <v>0</v>
      </c>
      <c r="U14" s="2519">
        <f t="shared" si="4"/>
        <v>17</v>
      </c>
      <c r="V14" s="2520">
        <f t="shared" si="1"/>
        <v>0</v>
      </c>
      <c r="W14" s="2488">
        <f t="shared" si="2"/>
        <v>0</v>
      </c>
      <c r="X14" s="2489">
        <f t="shared" si="3"/>
        <v>17</v>
      </c>
      <c r="Y14" s="2490">
        <f>Britain!AA18+Britain!Z18</f>
        <v>0</v>
      </c>
      <c r="Z14" s="2491"/>
      <c r="AA14" s="1742"/>
    </row>
    <row r="15" spans="1:27" s="6" customFormat="1" ht="15">
      <c r="A15" s="419" t="s">
        <v>206</v>
      </c>
      <c r="B15" s="404" t="s">
        <v>687</v>
      </c>
      <c r="C15" s="2564"/>
      <c r="D15" s="2522"/>
      <c r="E15" s="2524"/>
      <c r="F15" s="2523"/>
      <c r="G15" s="2523"/>
      <c r="H15" s="2525"/>
      <c r="I15" s="2422"/>
      <c r="J15" s="2566"/>
      <c r="K15" s="2478"/>
      <c r="L15" s="2501"/>
      <c r="M15" s="2527"/>
      <c r="N15" s="2528"/>
      <c r="O15" s="2478"/>
      <c r="P15" s="2529"/>
      <c r="Q15" s="2530"/>
      <c r="R15" s="2531"/>
      <c r="S15" s="2478"/>
      <c r="T15" s="2507">
        <f t="shared" si="0"/>
        <v>0</v>
      </c>
      <c r="U15" s="2532">
        <f t="shared" si="4"/>
        <v>17</v>
      </c>
      <c r="V15" s="2533">
        <f t="shared" si="1"/>
        <v>0</v>
      </c>
      <c r="W15" s="2534">
        <f t="shared" si="2"/>
        <v>0</v>
      </c>
      <c r="X15" s="2535">
        <f t="shared" si="3"/>
        <v>17</v>
      </c>
      <c r="Y15" s="2536">
        <f>Britain!AA19+Britain!Z19</f>
        <v>0</v>
      </c>
      <c r="Z15" s="2537"/>
      <c r="AA15" s="287"/>
    </row>
    <row r="16" spans="1:27" s="6" customFormat="1" ht="15">
      <c r="A16" s="419" t="s">
        <v>206</v>
      </c>
      <c r="B16" s="404" t="s">
        <v>682</v>
      </c>
      <c r="C16" s="2564"/>
      <c r="D16" s="2522"/>
      <c r="E16" s="2524"/>
      <c r="F16" s="2523"/>
      <c r="G16" s="2523"/>
      <c r="H16" s="2525"/>
      <c r="I16" s="2422"/>
      <c r="J16" s="2566"/>
      <c r="K16" s="2478"/>
      <c r="L16" s="2501"/>
      <c r="M16" s="2527"/>
      <c r="N16" s="2528"/>
      <c r="O16" s="2478"/>
      <c r="P16" s="2529"/>
      <c r="Q16" s="2530"/>
      <c r="R16" s="2531"/>
      <c r="S16" s="2478"/>
      <c r="T16" s="2507">
        <f t="shared" si="0"/>
        <v>0</v>
      </c>
      <c r="U16" s="2532">
        <f t="shared" si="4"/>
        <v>17</v>
      </c>
      <c r="V16" s="2533">
        <f t="shared" si="1"/>
        <v>0</v>
      </c>
      <c r="W16" s="2534">
        <f t="shared" si="2"/>
        <v>0</v>
      </c>
      <c r="X16" s="2535">
        <f t="shared" si="3"/>
        <v>17</v>
      </c>
      <c r="Y16" s="2536">
        <f>Britain!AA20+Britain!Z20</f>
        <v>0</v>
      </c>
      <c r="Z16" s="2537"/>
      <c r="AA16" s="287"/>
    </row>
    <row r="17" spans="1:27" s="414" customFormat="1" ht="15.75" thickBot="1">
      <c r="A17" s="414" t="s">
        <v>206</v>
      </c>
      <c r="B17" s="2538" t="s">
        <v>684</v>
      </c>
      <c r="C17" s="2570"/>
      <c r="D17" s="2540"/>
      <c r="E17" s="2541"/>
      <c r="F17" s="2542"/>
      <c r="G17" s="2542"/>
      <c r="H17" s="2543"/>
      <c r="I17" s="2422"/>
      <c r="J17" s="2571"/>
      <c r="K17" s="2478"/>
      <c r="L17" s="2545"/>
      <c r="M17" s="2546"/>
      <c r="N17" s="2547"/>
      <c r="O17" s="2478"/>
      <c r="P17" s="2548"/>
      <c r="Q17" s="2549"/>
      <c r="R17" s="2550"/>
      <c r="S17" s="2478"/>
      <c r="T17" s="2507">
        <f t="shared" si="0"/>
        <v>0</v>
      </c>
      <c r="U17" s="2551">
        <f t="shared" si="4"/>
        <v>17</v>
      </c>
      <c r="V17" s="2509">
        <f t="shared" si="1"/>
        <v>0</v>
      </c>
      <c r="W17" s="2510">
        <f t="shared" si="2"/>
        <v>0</v>
      </c>
      <c r="X17" s="2511">
        <f t="shared" si="3"/>
        <v>17</v>
      </c>
      <c r="Y17" s="2512">
        <f>Britain!AA21+Britain!Z21</f>
        <v>0</v>
      </c>
      <c r="Z17" s="2552"/>
      <c r="AA17" s="1768"/>
    </row>
    <row r="18" spans="1:27" s="2493" customFormat="1" ht="15.75" thickTop="1">
      <c r="A18" s="2470">
        <v>1943</v>
      </c>
      <c r="B18" s="2471" t="s">
        <v>685</v>
      </c>
      <c r="C18" s="2472"/>
      <c r="D18" s="2553"/>
      <c r="E18" s="2554"/>
      <c r="F18" s="2555"/>
      <c r="G18" s="2555"/>
      <c r="H18" s="2476"/>
      <c r="I18" s="2422"/>
      <c r="J18" s="2556"/>
      <c r="K18" s="2478"/>
      <c r="L18" s="2479"/>
      <c r="M18" s="2557"/>
      <c r="N18" s="2558"/>
      <c r="O18" s="2478"/>
      <c r="P18" s="2559"/>
      <c r="Q18" s="2560"/>
      <c r="R18" s="2561"/>
      <c r="S18" s="2478"/>
      <c r="T18" s="2507">
        <f t="shared" si="0"/>
        <v>0</v>
      </c>
      <c r="U18" s="2519">
        <f t="shared" si="4"/>
        <v>17</v>
      </c>
      <c r="V18" s="2520">
        <f t="shared" si="1"/>
        <v>0</v>
      </c>
      <c r="W18" s="2488">
        <f t="shared" si="2"/>
        <v>0</v>
      </c>
      <c r="X18" s="2489">
        <f t="shared" si="3"/>
        <v>17</v>
      </c>
      <c r="Y18" s="2490">
        <f>Britain!AA23+Britain!Z23</f>
        <v>0</v>
      </c>
      <c r="Z18" s="2562"/>
      <c r="AA18" s="2492"/>
    </row>
    <row r="19" spans="1:27" s="419" customFormat="1" ht="15">
      <c r="A19" s="2563" t="s">
        <v>206</v>
      </c>
      <c r="B19" s="404" t="s">
        <v>687</v>
      </c>
      <c r="C19" s="2564"/>
      <c r="D19" s="2522"/>
      <c r="E19" s="2524"/>
      <c r="F19" s="2565"/>
      <c r="G19" s="2565"/>
      <c r="H19" s="2525"/>
      <c r="I19" s="2422"/>
      <c r="J19" s="2566"/>
      <c r="K19" s="2478"/>
      <c r="L19" s="2501"/>
      <c r="M19" s="2527"/>
      <c r="N19" s="2528"/>
      <c r="O19" s="2478"/>
      <c r="P19" s="2529"/>
      <c r="Q19" s="2530"/>
      <c r="R19" s="2531"/>
      <c r="S19" s="2478"/>
      <c r="T19" s="2507">
        <f t="shared" si="0"/>
        <v>0</v>
      </c>
      <c r="U19" s="2532">
        <f t="shared" si="4"/>
        <v>17</v>
      </c>
      <c r="V19" s="2533">
        <f t="shared" si="1"/>
        <v>0</v>
      </c>
      <c r="W19" s="2534">
        <f t="shared" si="2"/>
        <v>0</v>
      </c>
      <c r="X19" s="2535">
        <f t="shared" si="3"/>
        <v>17</v>
      </c>
      <c r="Y19" s="2536">
        <f>Britain!AA24+Britain!Z24</f>
        <v>0</v>
      </c>
      <c r="Z19" s="2537"/>
      <c r="AA19" s="287"/>
    </row>
    <row r="20" spans="1:27" s="419" customFormat="1" ht="15">
      <c r="A20" s="2563" t="s">
        <v>206</v>
      </c>
      <c r="B20" s="404" t="s">
        <v>682</v>
      </c>
      <c r="C20" s="2564"/>
      <c r="D20" s="2522"/>
      <c r="E20" s="2524"/>
      <c r="F20" s="2565"/>
      <c r="G20" s="2565"/>
      <c r="H20" s="2525"/>
      <c r="I20" s="2422"/>
      <c r="J20" s="2566"/>
      <c r="K20" s="2478"/>
      <c r="L20" s="2501"/>
      <c r="M20" s="2527"/>
      <c r="N20" s="2528"/>
      <c r="O20" s="2478"/>
      <c r="P20" s="2529"/>
      <c r="Q20" s="2530"/>
      <c r="R20" s="2531"/>
      <c r="S20" s="2478"/>
      <c r="T20" s="2507">
        <f t="shared" si="0"/>
        <v>0</v>
      </c>
      <c r="U20" s="2532">
        <f t="shared" si="4"/>
        <v>17</v>
      </c>
      <c r="V20" s="2533">
        <f t="shared" si="1"/>
        <v>0</v>
      </c>
      <c r="W20" s="2534">
        <f t="shared" si="2"/>
        <v>0</v>
      </c>
      <c r="X20" s="2535">
        <f t="shared" si="3"/>
        <v>17</v>
      </c>
      <c r="Y20" s="2536">
        <f>Britain!AA25+Britain!Z25</f>
        <v>0</v>
      </c>
      <c r="Z20" s="2537"/>
      <c r="AA20" s="287"/>
    </row>
    <row r="21" spans="1:27" s="2515" customFormat="1" ht="15.75" thickBot="1">
      <c r="A21" s="2494" t="s">
        <v>206</v>
      </c>
      <c r="B21" s="2495" t="s">
        <v>684</v>
      </c>
      <c r="C21" s="2496"/>
      <c r="D21" s="2497"/>
      <c r="E21" s="2498"/>
      <c r="F21" s="2452"/>
      <c r="G21" s="2452"/>
      <c r="H21" s="2499"/>
      <c r="I21" s="2422"/>
      <c r="J21" s="2567"/>
      <c r="K21" s="2478"/>
      <c r="L21" s="2545"/>
      <c r="M21" s="2502"/>
      <c r="N21" s="2503"/>
      <c r="O21" s="2478"/>
      <c r="P21" s="2504"/>
      <c r="Q21" s="2505"/>
      <c r="R21" s="2506"/>
      <c r="S21" s="2478"/>
      <c r="T21" s="2507">
        <f t="shared" si="0"/>
        <v>0</v>
      </c>
      <c r="U21" s="2551">
        <f t="shared" si="4"/>
        <v>17</v>
      </c>
      <c r="V21" s="2509">
        <f t="shared" si="1"/>
        <v>0</v>
      </c>
      <c r="W21" s="2510">
        <f t="shared" si="2"/>
        <v>0</v>
      </c>
      <c r="X21" s="2511">
        <f t="shared" si="3"/>
        <v>17</v>
      </c>
      <c r="Y21" s="2512">
        <f>Britain!AA26+Britain!Z26</f>
        <v>0</v>
      </c>
      <c r="Z21" s="2513"/>
      <c r="AA21" s="2514"/>
    </row>
    <row r="22" spans="1:27" s="288" customFormat="1" ht="15.75" thickTop="1">
      <c r="A22" s="288">
        <v>1944</v>
      </c>
      <c r="B22" s="316" t="s">
        <v>685</v>
      </c>
      <c r="C22" s="2568"/>
      <c r="D22" s="2473"/>
      <c r="E22" s="2474"/>
      <c r="F22" s="2475"/>
      <c r="G22" s="2475"/>
      <c r="H22" s="2517"/>
      <c r="I22" s="2422"/>
      <c r="J22" s="2569"/>
      <c r="K22" s="2478"/>
      <c r="L22" s="2479"/>
      <c r="M22" s="2480"/>
      <c r="N22" s="2481"/>
      <c r="O22" s="2478"/>
      <c r="P22" s="2482"/>
      <c r="Q22" s="2483"/>
      <c r="R22" s="2484"/>
      <c r="S22" s="2478"/>
      <c r="T22" s="2507">
        <f t="shared" si="0"/>
        <v>0</v>
      </c>
      <c r="U22" s="2519">
        <f t="shared" si="4"/>
        <v>17</v>
      </c>
      <c r="V22" s="2520">
        <f t="shared" si="1"/>
        <v>0</v>
      </c>
      <c r="W22" s="2488">
        <f t="shared" si="2"/>
        <v>0</v>
      </c>
      <c r="X22" s="2489">
        <f t="shared" si="3"/>
        <v>17</v>
      </c>
      <c r="Y22" s="2490">
        <f>Britain!AA28+Britain!Z28</f>
        <v>0</v>
      </c>
      <c r="Z22" s="2491"/>
      <c r="AA22" s="1742"/>
    </row>
    <row r="23" spans="1:27" s="6" customFormat="1" ht="15">
      <c r="A23" s="6" t="s">
        <v>206</v>
      </c>
      <c r="B23" s="404" t="s">
        <v>687</v>
      </c>
      <c r="C23" s="2564"/>
      <c r="D23" s="2522"/>
      <c r="E23" s="2524"/>
      <c r="F23" s="2523"/>
      <c r="G23" s="2523"/>
      <c r="H23" s="2525"/>
      <c r="I23" s="2422"/>
      <c r="J23" s="2566"/>
      <c r="K23" s="2478"/>
      <c r="L23" s="2501"/>
      <c r="M23" s="2527"/>
      <c r="N23" s="2528"/>
      <c r="O23" s="2478"/>
      <c r="P23" s="2529"/>
      <c r="Q23" s="2530"/>
      <c r="R23" s="2531"/>
      <c r="S23" s="2478"/>
      <c r="T23" s="2507">
        <f t="shared" si="0"/>
        <v>0</v>
      </c>
      <c r="U23" s="2532">
        <f t="shared" si="4"/>
        <v>17</v>
      </c>
      <c r="V23" s="2533">
        <f t="shared" si="1"/>
        <v>0</v>
      </c>
      <c r="W23" s="2534">
        <f t="shared" si="2"/>
        <v>0</v>
      </c>
      <c r="X23" s="2535">
        <f t="shared" si="3"/>
        <v>17</v>
      </c>
      <c r="Y23" s="2536">
        <f>Britain!AA29+Britain!Z29</f>
        <v>0</v>
      </c>
      <c r="Z23" s="2537"/>
      <c r="AA23" s="287"/>
    </row>
    <row r="24" spans="1:27" s="6" customFormat="1" ht="15">
      <c r="A24" s="6" t="s">
        <v>206</v>
      </c>
      <c r="B24" s="404" t="s">
        <v>682</v>
      </c>
      <c r="C24" s="2564"/>
      <c r="D24" s="2522"/>
      <c r="E24" s="2524"/>
      <c r="F24" s="2523"/>
      <c r="G24" s="2523"/>
      <c r="H24" s="2525"/>
      <c r="I24" s="2422"/>
      <c r="J24" s="2566"/>
      <c r="K24" s="2478"/>
      <c r="L24" s="2501"/>
      <c r="M24" s="2527"/>
      <c r="N24" s="2528"/>
      <c r="O24" s="2478"/>
      <c r="P24" s="2529"/>
      <c r="Q24" s="2530"/>
      <c r="R24" s="2531"/>
      <c r="S24" s="2478"/>
      <c r="T24" s="2507">
        <f t="shared" si="0"/>
        <v>0</v>
      </c>
      <c r="U24" s="2532">
        <f t="shared" si="4"/>
        <v>17</v>
      </c>
      <c r="V24" s="2533">
        <f t="shared" si="1"/>
        <v>0</v>
      </c>
      <c r="W24" s="2534">
        <f t="shared" si="2"/>
        <v>0</v>
      </c>
      <c r="X24" s="2535">
        <f t="shared" si="3"/>
        <v>17</v>
      </c>
      <c r="Y24" s="2536">
        <f>Britain!AA30+Britain!Z30</f>
        <v>0</v>
      </c>
      <c r="Z24" s="2537"/>
      <c r="AA24" s="287"/>
    </row>
    <row r="25" spans="1:27" s="414" customFormat="1" ht="15.75" thickBot="1">
      <c r="A25" s="414" t="s">
        <v>206</v>
      </c>
      <c r="B25" s="2538" t="s">
        <v>684</v>
      </c>
      <c r="C25" s="2570"/>
      <c r="D25" s="2540"/>
      <c r="E25" s="2541"/>
      <c r="F25" s="2542"/>
      <c r="G25" s="2542"/>
      <c r="H25" s="2543"/>
      <c r="I25" s="2422"/>
      <c r="J25" s="2571"/>
      <c r="K25" s="2478"/>
      <c r="L25" s="2545"/>
      <c r="M25" s="2546"/>
      <c r="N25" s="2547"/>
      <c r="O25" s="2478"/>
      <c r="P25" s="2548"/>
      <c r="Q25" s="2549"/>
      <c r="R25" s="2550"/>
      <c r="S25" s="2478"/>
      <c r="T25" s="2507">
        <f t="shared" si="0"/>
        <v>0</v>
      </c>
      <c r="U25" s="2551">
        <f t="shared" si="4"/>
        <v>17</v>
      </c>
      <c r="V25" s="2509">
        <f t="shared" si="1"/>
        <v>0</v>
      </c>
      <c r="W25" s="2510">
        <f t="shared" si="2"/>
        <v>0</v>
      </c>
      <c r="X25" s="2511">
        <f t="shared" si="3"/>
        <v>17</v>
      </c>
      <c r="Y25" s="2512">
        <f>Britain!AA31+Britain!Z31</f>
        <v>0</v>
      </c>
      <c r="Z25" s="2552"/>
      <c r="AA25" s="1768"/>
    </row>
    <row r="26" spans="1:27" s="2493" customFormat="1" ht="15.75" thickTop="1">
      <c r="A26" s="2470">
        <v>1945</v>
      </c>
      <c r="B26" s="2471" t="s">
        <v>685</v>
      </c>
      <c r="C26" s="2472"/>
      <c r="D26" s="2553"/>
      <c r="E26" s="2554"/>
      <c r="F26" s="2555"/>
      <c r="G26" s="2555"/>
      <c r="H26" s="2476"/>
      <c r="I26" s="2422"/>
      <c r="J26" s="2556"/>
      <c r="K26" s="2478"/>
      <c r="L26" s="2479"/>
      <c r="M26" s="2557"/>
      <c r="N26" s="2558"/>
      <c r="O26" s="2478"/>
      <c r="P26" s="2559"/>
      <c r="Q26" s="2560"/>
      <c r="R26" s="2561"/>
      <c r="S26" s="2478"/>
      <c r="T26" s="2507">
        <f t="shared" si="0"/>
        <v>0</v>
      </c>
      <c r="U26" s="2519">
        <f t="shared" si="4"/>
        <v>17</v>
      </c>
      <c r="V26" s="2520">
        <f t="shared" si="1"/>
        <v>0</v>
      </c>
      <c r="W26" s="2488">
        <f t="shared" si="2"/>
        <v>0</v>
      </c>
      <c r="X26" s="2489">
        <f t="shared" si="3"/>
        <v>17</v>
      </c>
      <c r="Y26" s="2490">
        <f>Britain!AA33+Britain!Z33</f>
        <v>0</v>
      </c>
      <c r="Z26" s="2562"/>
      <c r="AA26" s="2492"/>
    </row>
    <row r="27" spans="1:27" s="419" customFormat="1" ht="15">
      <c r="A27" s="2563" t="s">
        <v>206</v>
      </c>
      <c r="B27" s="404" t="s">
        <v>687</v>
      </c>
      <c r="C27" s="2564"/>
      <c r="D27" s="2522"/>
      <c r="E27" s="2524"/>
      <c r="F27" s="2565"/>
      <c r="G27" s="2565"/>
      <c r="H27" s="2525"/>
      <c r="I27" s="2422"/>
      <c r="J27" s="2566"/>
      <c r="K27" s="2478"/>
      <c r="L27" s="2501"/>
      <c r="M27" s="2527"/>
      <c r="N27" s="2528"/>
      <c r="O27" s="2478"/>
      <c r="P27" s="2529"/>
      <c r="Q27" s="2530"/>
      <c r="R27" s="2531"/>
      <c r="S27" s="2478"/>
      <c r="T27" s="2507">
        <f t="shared" si="0"/>
        <v>0</v>
      </c>
      <c r="U27" s="2532">
        <f t="shared" si="4"/>
        <v>17</v>
      </c>
      <c r="V27" s="2533">
        <f t="shared" si="1"/>
        <v>0</v>
      </c>
      <c r="W27" s="2534">
        <f t="shared" si="2"/>
        <v>0</v>
      </c>
      <c r="X27" s="2535">
        <f t="shared" si="3"/>
        <v>17</v>
      </c>
      <c r="Y27" s="2536">
        <f>Britain!AA34+Britain!Z34</f>
        <v>0</v>
      </c>
      <c r="Z27" s="2537"/>
      <c r="AA27" s="287"/>
    </row>
    <row r="28" spans="1:27" s="419" customFormat="1" ht="15">
      <c r="A28" s="2563" t="s">
        <v>206</v>
      </c>
      <c r="B28" s="404" t="s">
        <v>682</v>
      </c>
      <c r="C28" s="2564"/>
      <c r="D28" s="2522"/>
      <c r="E28" s="2524"/>
      <c r="F28" s="2565"/>
      <c r="G28" s="2565"/>
      <c r="H28" s="2525"/>
      <c r="I28" s="2422"/>
      <c r="J28" s="2566"/>
      <c r="K28" s="2478"/>
      <c r="L28" s="2501"/>
      <c r="M28" s="2527"/>
      <c r="N28" s="2528"/>
      <c r="O28" s="2478"/>
      <c r="P28" s="2529"/>
      <c r="Q28" s="2530"/>
      <c r="R28" s="2531"/>
      <c r="S28" s="2478"/>
      <c r="T28" s="2507">
        <f t="shared" si="0"/>
        <v>0</v>
      </c>
      <c r="U28" s="2532">
        <f t="shared" si="4"/>
        <v>17</v>
      </c>
      <c r="V28" s="2533">
        <f t="shared" si="1"/>
        <v>0</v>
      </c>
      <c r="W28" s="2534">
        <f t="shared" si="2"/>
        <v>0</v>
      </c>
      <c r="X28" s="2535">
        <f t="shared" si="3"/>
        <v>17</v>
      </c>
      <c r="Y28" s="2536">
        <f>Britain!AA35+Britain!Z35</f>
        <v>0</v>
      </c>
      <c r="Z28" s="2537"/>
      <c r="AA28" s="287"/>
    </row>
    <row r="29" spans="1:27" s="2515" customFormat="1" ht="15.75" thickBot="1">
      <c r="A29" s="2494" t="s">
        <v>206</v>
      </c>
      <c r="B29" s="2495" t="s">
        <v>684</v>
      </c>
      <c r="C29" s="2496"/>
      <c r="D29" s="2497"/>
      <c r="E29" s="2498"/>
      <c r="F29" s="2452"/>
      <c r="G29" s="2452"/>
      <c r="H29" s="2499"/>
      <c r="I29" s="2422"/>
      <c r="J29" s="2567"/>
      <c r="K29" s="2478"/>
      <c r="L29" s="2545"/>
      <c r="M29" s="2502"/>
      <c r="N29" s="2503"/>
      <c r="O29" s="2478"/>
      <c r="P29" s="2504"/>
      <c r="Q29" s="2505"/>
      <c r="R29" s="2506"/>
      <c r="S29" s="2478"/>
      <c r="T29" s="2507">
        <f t="shared" si="0"/>
        <v>0</v>
      </c>
      <c r="U29" s="2551">
        <f t="shared" si="4"/>
        <v>17</v>
      </c>
      <c r="V29" s="2509">
        <f t="shared" si="1"/>
        <v>0</v>
      </c>
      <c r="W29" s="2510">
        <f t="shared" si="2"/>
        <v>0</v>
      </c>
      <c r="X29" s="2511">
        <f t="shared" si="3"/>
        <v>17</v>
      </c>
      <c r="Y29" s="2512">
        <f>Britain!AA36+Britain!Z36</f>
        <v>0</v>
      </c>
      <c r="Z29" s="2513"/>
      <c r="AA29" s="2514"/>
    </row>
    <row r="30" spans="1:27" s="288" customFormat="1" ht="15.75" thickTop="1">
      <c r="A30" s="288">
        <v>1946</v>
      </c>
      <c r="B30" s="316" t="s">
        <v>685</v>
      </c>
      <c r="C30" s="2572"/>
      <c r="D30" s="2473"/>
      <c r="E30" s="2474"/>
      <c r="F30" s="2475"/>
      <c r="G30" s="2475"/>
      <c r="H30" s="2517"/>
      <c r="I30" s="2422"/>
      <c r="J30" s="2569"/>
      <c r="K30" s="2478"/>
      <c r="L30" s="2573"/>
      <c r="M30" s="2480"/>
      <c r="N30" s="2481"/>
      <c r="O30" s="2478"/>
      <c r="P30" s="2482"/>
      <c r="Q30" s="2483"/>
      <c r="R30" s="2484"/>
      <c r="S30" s="2478"/>
      <c r="T30" s="2507">
        <f t="shared" si="0"/>
        <v>0</v>
      </c>
      <c r="U30" s="2519">
        <f t="shared" si="4"/>
        <v>17</v>
      </c>
      <c r="V30" s="2520">
        <f t="shared" si="1"/>
        <v>0</v>
      </c>
      <c r="W30" s="2488">
        <f t="shared" si="2"/>
        <v>0</v>
      </c>
      <c r="X30" s="2489">
        <f t="shared" si="3"/>
        <v>17</v>
      </c>
      <c r="Y30" s="2490">
        <f>Britain!AA38+Britain!Z38</f>
        <v>0</v>
      </c>
      <c r="Z30" s="2491"/>
      <c r="AA30" s="1742"/>
    </row>
    <row r="31" spans="1:27" s="6" customFormat="1" ht="15">
      <c r="A31" s="6" t="s">
        <v>206</v>
      </c>
      <c r="B31" s="404" t="s">
        <v>687</v>
      </c>
      <c r="C31" s="2574"/>
      <c r="D31" s="2522"/>
      <c r="E31" s="2524"/>
      <c r="F31" s="2523"/>
      <c r="G31" s="2523"/>
      <c r="H31" s="2525"/>
      <c r="I31" s="2422"/>
      <c r="J31" s="2566"/>
      <c r="K31" s="2478"/>
      <c r="L31" s="2575"/>
      <c r="M31" s="2527"/>
      <c r="N31" s="2528"/>
      <c r="O31" s="2478"/>
      <c r="P31" s="2529"/>
      <c r="Q31" s="2530"/>
      <c r="R31" s="2531"/>
      <c r="S31" s="2478"/>
      <c r="T31" s="2507">
        <f t="shared" si="0"/>
        <v>0</v>
      </c>
      <c r="U31" s="2532">
        <f t="shared" si="4"/>
        <v>17</v>
      </c>
      <c r="V31" s="2533">
        <f t="shared" si="1"/>
        <v>0</v>
      </c>
      <c r="W31" s="2534">
        <f t="shared" si="2"/>
        <v>0</v>
      </c>
      <c r="X31" s="2535">
        <f t="shared" si="3"/>
        <v>17</v>
      </c>
      <c r="Y31" s="2536">
        <f>Britain!AA39+Britain!Z39</f>
        <v>0</v>
      </c>
      <c r="Z31" s="2537"/>
      <c r="AA31" s="287"/>
    </row>
    <row r="32" spans="1:27" s="6" customFormat="1" ht="15">
      <c r="A32" s="6" t="s">
        <v>206</v>
      </c>
      <c r="B32" s="404" t="s">
        <v>682</v>
      </c>
      <c r="C32" s="2574"/>
      <c r="D32" s="2540"/>
      <c r="E32" s="2541"/>
      <c r="F32" s="2542"/>
      <c r="G32" s="2542"/>
      <c r="H32" s="2525"/>
      <c r="I32" s="2422"/>
      <c r="J32" s="2566"/>
      <c r="K32" s="2478"/>
      <c r="L32" s="2575"/>
      <c r="M32" s="2527"/>
      <c r="N32" s="2528"/>
      <c r="O32" s="2478"/>
      <c r="P32" s="2529"/>
      <c r="Q32" s="2530"/>
      <c r="R32" s="2531"/>
      <c r="S32" s="2478"/>
      <c r="T32" s="2507">
        <f t="shared" si="0"/>
        <v>0</v>
      </c>
      <c r="U32" s="2532">
        <f t="shared" si="4"/>
        <v>17</v>
      </c>
      <c r="V32" s="2533">
        <f t="shared" si="1"/>
        <v>0</v>
      </c>
      <c r="W32" s="2534">
        <f t="shared" si="2"/>
        <v>0</v>
      </c>
      <c r="X32" s="2535">
        <f t="shared" si="3"/>
        <v>17</v>
      </c>
      <c r="Y32" s="2536">
        <f>Britain!AA40+Britain!Z40</f>
        <v>0</v>
      </c>
      <c r="Z32" s="2537"/>
      <c r="AA32" s="287"/>
    </row>
    <row r="33" spans="1:27" s="6" customFormat="1" ht="15.75" thickBot="1">
      <c r="A33" s="6" t="s">
        <v>206</v>
      </c>
      <c r="B33" s="404" t="s">
        <v>684</v>
      </c>
      <c r="C33" s="2576"/>
      <c r="D33" s="2577"/>
      <c r="E33" s="2578"/>
      <c r="F33" s="2579"/>
      <c r="G33" s="2580"/>
      <c r="H33" s="2543"/>
      <c r="I33" s="2581"/>
      <c r="J33" s="2582"/>
      <c r="K33" s="2583"/>
      <c r="L33" s="2584"/>
      <c r="M33" s="2585"/>
      <c r="N33" s="2586"/>
      <c r="O33" s="2583"/>
      <c r="P33" s="2587"/>
      <c r="Q33" s="2588"/>
      <c r="R33" s="2589"/>
      <c r="S33" s="2583"/>
      <c r="T33" s="2590">
        <f t="shared" si="0"/>
        <v>0</v>
      </c>
      <c r="U33" s="2591">
        <f t="shared" si="4"/>
        <v>17</v>
      </c>
      <c r="V33" s="2592">
        <f t="shared" si="1"/>
        <v>0</v>
      </c>
      <c r="W33" s="2593">
        <f t="shared" si="2"/>
        <v>0</v>
      </c>
      <c r="X33" s="2594">
        <f t="shared" si="3"/>
        <v>17</v>
      </c>
      <c r="Y33" s="2512">
        <f>Britain!AA41+Britain!Z41</f>
        <v>0</v>
      </c>
      <c r="Z33" s="2595"/>
      <c r="AA33" s="287"/>
    </row>
    <row r="34" spans="1:26" s="6" customFormat="1" ht="12.75">
      <c r="A34" s="2596"/>
      <c r="B34" s="2596"/>
      <c r="F34" s="2596"/>
      <c r="G34" s="2597"/>
      <c r="H34" s="2597"/>
      <c r="I34" s="2598"/>
      <c r="J34" s="2596"/>
      <c r="K34" s="288"/>
      <c r="L34" s="2599"/>
      <c r="M34" s="2600"/>
      <c r="N34" s="2600"/>
      <c r="O34" s="288"/>
      <c r="P34" s="2601"/>
      <c r="Q34" s="2602"/>
      <c r="R34" s="2603"/>
      <c r="S34" s="288"/>
      <c r="T34" s="2603"/>
      <c r="U34" s="288"/>
      <c r="V34" s="813"/>
      <c r="W34" s="2604"/>
      <c r="X34" s="2605"/>
      <c r="Y34" s="813"/>
      <c r="Z34" s="288"/>
    </row>
    <row r="35" spans="1:25" s="6" customFormat="1" ht="12.75">
      <c r="A35" s="2606"/>
      <c r="B35" s="2606"/>
      <c r="C35" s="6" t="s">
        <v>206</v>
      </c>
      <c r="E35" s="2606"/>
      <c r="F35" s="2606"/>
      <c r="G35" s="2607"/>
      <c r="H35" s="2607"/>
      <c r="I35" s="286"/>
      <c r="J35" s="2606"/>
      <c r="L35" s="2608"/>
      <c r="M35" s="2609"/>
      <c r="N35" s="2609"/>
      <c r="P35" s="2610"/>
      <c r="Q35" s="2611"/>
      <c r="R35" s="2612"/>
      <c r="T35" s="2612"/>
      <c r="V35" s="591"/>
      <c r="W35" s="2613"/>
      <c r="X35" s="2614"/>
      <c r="Y35" s="591"/>
    </row>
    <row r="36" spans="1:25" s="6" customFormat="1" ht="13.5" thickBot="1">
      <c r="A36" s="2606"/>
      <c r="B36" s="2606"/>
      <c r="E36" s="2606"/>
      <c r="F36" s="2606"/>
      <c r="G36" s="2607"/>
      <c r="H36" s="2607"/>
      <c r="I36" s="286"/>
      <c r="J36" s="2606"/>
      <c r="L36" s="2608"/>
      <c r="M36" s="2609"/>
      <c r="N36" s="2609"/>
      <c r="P36" s="2610"/>
      <c r="Q36" s="2611"/>
      <c r="R36" s="2612"/>
      <c r="T36" s="2612"/>
      <c r="V36" s="591"/>
      <c r="W36" s="2613"/>
      <c r="X36" s="2614"/>
      <c r="Y36" s="591"/>
    </row>
    <row r="37" spans="1:25" s="6" customFormat="1" ht="31.5" thickBot="1" thickTop="1">
      <c r="A37" s="2418"/>
      <c r="B37" s="2418"/>
      <c r="C37" s="2615" t="s">
        <v>1557</v>
      </c>
      <c r="D37" s="2616"/>
      <c r="E37" s="2616"/>
      <c r="F37" s="2616"/>
      <c r="G37" s="2616"/>
      <c r="H37" s="2617"/>
      <c r="I37" s="286"/>
      <c r="J37" s="2606"/>
      <c r="L37" s="2618"/>
      <c r="M37" s="2619"/>
      <c r="N37" s="2620"/>
      <c r="O37" s="2621"/>
      <c r="P37" s="2620"/>
      <c r="Q37" s="2620"/>
      <c r="R37" s="2622" t="s">
        <v>1576</v>
      </c>
      <c r="S37" s="2621"/>
      <c r="T37" s="2619"/>
      <c r="U37" s="2620"/>
      <c r="V37" s="2620"/>
      <c r="W37" s="2623"/>
      <c r="X37" s="2623"/>
      <c r="Y37" s="2624"/>
    </row>
    <row r="38" spans="1:25" s="6" customFormat="1" ht="12.75">
      <c r="A38" s="2418"/>
      <c r="B38" s="2433"/>
      <c r="C38" s="2625" t="s">
        <v>53</v>
      </c>
      <c r="D38" s="2626" t="s">
        <v>1577</v>
      </c>
      <c r="E38" s="2627" t="s">
        <v>1578</v>
      </c>
      <c r="F38" s="2628"/>
      <c r="G38" s="2628"/>
      <c r="H38" s="2629" t="s">
        <v>1562</v>
      </c>
      <c r="I38" s="2240"/>
      <c r="J38" s="2606"/>
      <c r="L38" s="2630" t="s">
        <v>54</v>
      </c>
      <c r="M38" s="2441" t="s">
        <v>1564</v>
      </c>
      <c r="N38" s="2441"/>
      <c r="O38" s="2442"/>
      <c r="P38" s="2631" t="s">
        <v>1579</v>
      </c>
      <c r="Q38" s="2441" t="s">
        <v>1564</v>
      </c>
      <c r="R38" s="2441"/>
      <c r="S38" s="2442"/>
      <c r="T38" s="2632" t="s">
        <v>54</v>
      </c>
      <c r="U38" s="2445" t="s">
        <v>1565</v>
      </c>
      <c r="V38" s="1425"/>
      <c r="W38" s="1425"/>
      <c r="X38" s="2446"/>
      <c r="Y38" s="2633" t="s">
        <v>903</v>
      </c>
    </row>
    <row r="39" spans="1:25" s="6" customFormat="1" ht="13.5" thickBot="1">
      <c r="A39" s="2448"/>
      <c r="B39" s="2449"/>
      <c r="C39" s="2634" t="s">
        <v>1580</v>
      </c>
      <c r="D39" s="2635" t="s">
        <v>1581</v>
      </c>
      <c r="E39" s="2451" t="s">
        <v>1582</v>
      </c>
      <c r="F39" s="2452"/>
      <c r="G39" s="2452"/>
      <c r="H39" s="2636"/>
      <c r="I39" s="2240"/>
      <c r="J39" s="2606"/>
      <c r="L39" s="2637" t="s">
        <v>1207</v>
      </c>
      <c r="M39" s="2638" t="s">
        <v>1563</v>
      </c>
      <c r="N39" s="2639" t="s">
        <v>1293</v>
      </c>
      <c r="O39" s="2424"/>
      <c r="P39" s="2640" t="s">
        <v>70</v>
      </c>
      <c r="Q39" s="2456" t="s">
        <v>1563</v>
      </c>
      <c r="R39" s="2457" t="s">
        <v>1293</v>
      </c>
      <c r="S39" s="2424"/>
      <c r="T39" s="2641" t="s">
        <v>1570</v>
      </c>
      <c r="U39" s="2462" t="s">
        <v>1569</v>
      </c>
      <c r="V39" s="2463" t="s">
        <v>1563</v>
      </c>
      <c r="W39" s="2464" t="s">
        <v>1293</v>
      </c>
      <c r="X39" s="2465" t="s">
        <v>1571</v>
      </c>
      <c r="Y39" s="2642" t="s">
        <v>1583</v>
      </c>
    </row>
    <row r="40" spans="1:26" ht="15.75" thickBot="1">
      <c r="A40" s="2494" t="s">
        <v>206</v>
      </c>
      <c r="B40" s="2495" t="s">
        <v>684</v>
      </c>
      <c r="C40" s="2643"/>
      <c r="D40" s="2497"/>
      <c r="E40" s="2498"/>
      <c r="F40" s="2452"/>
      <c r="G40" s="2644"/>
      <c r="H40" s="2645"/>
      <c r="I40" s="2240"/>
      <c r="J40" s="2606"/>
      <c r="K40" s="6"/>
      <c r="L40" s="2646">
        <v>0</v>
      </c>
      <c r="M40" s="2502"/>
      <c r="N40" s="2503"/>
      <c r="O40" s="2478"/>
      <c r="P40" s="2647">
        <v>0</v>
      </c>
      <c r="Q40" s="2505"/>
      <c r="R40" s="2506"/>
      <c r="S40" s="2478"/>
      <c r="T40" s="2507">
        <f aca="true" t="shared" si="5" ref="T40:T60">IF(M40="",0,L40+H40-Q40-R40)</f>
        <v>0</v>
      </c>
      <c r="U40" s="2551">
        <v>15</v>
      </c>
      <c r="V40" s="2509">
        <f aca="true" t="shared" si="6" ref="V40:V60">M40+IF(T40&gt;0,T40,0)+J40</f>
        <v>0</v>
      </c>
      <c r="W40" s="2510">
        <f aca="true" t="shared" si="7" ref="W40:W60">N40</f>
        <v>0</v>
      </c>
      <c r="X40" s="2511">
        <f aca="true" t="shared" si="8" ref="X40:X60">U40-V40-W40</f>
        <v>15</v>
      </c>
      <c r="Y40" s="2648">
        <f>Japan!AC16</f>
        <v>0</v>
      </c>
      <c r="Z40" s="6"/>
    </row>
    <row r="41" spans="1:26" ht="16.5" thickBot="1" thickTop="1">
      <c r="A41" s="288">
        <v>1942</v>
      </c>
      <c r="B41" s="316" t="s">
        <v>685</v>
      </c>
      <c r="C41" s="2649"/>
      <c r="D41" s="2473"/>
      <c r="E41" s="2474"/>
      <c r="F41" s="2475"/>
      <c r="G41" s="2650"/>
      <c r="H41" s="2651"/>
      <c r="I41" s="2240"/>
      <c r="J41" s="2606"/>
      <c r="K41" s="6"/>
      <c r="L41" s="2652"/>
      <c r="M41" s="2480"/>
      <c r="N41" s="2481"/>
      <c r="O41" s="2478"/>
      <c r="P41" s="2653"/>
      <c r="Q41" s="2483"/>
      <c r="R41" s="2484"/>
      <c r="S41" s="2478"/>
      <c r="T41" s="2507">
        <f t="shared" si="5"/>
        <v>0</v>
      </c>
      <c r="U41" s="2519">
        <f aca="true" t="shared" si="9" ref="U41:U60">U40-V40+Y41</f>
        <v>15</v>
      </c>
      <c r="V41" s="2520">
        <f t="shared" si="6"/>
        <v>0</v>
      </c>
      <c r="W41" s="2488">
        <f t="shared" si="7"/>
        <v>0</v>
      </c>
      <c r="X41" s="2489">
        <f t="shared" si="8"/>
        <v>15</v>
      </c>
      <c r="Y41" s="2648">
        <f>Japan!AC18</f>
        <v>0</v>
      </c>
      <c r="Z41" s="6"/>
    </row>
    <row r="42" spans="1:26" ht="15.75" thickBot="1">
      <c r="A42" s="419" t="s">
        <v>206</v>
      </c>
      <c r="B42" s="404" t="s">
        <v>687</v>
      </c>
      <c r="C42" s="2654"/>
      <c r="D42" s="2522"/>
      <c r="E42" s="2524"/>
      <c r="F42" s="2565"/>
      <c r="G42" s="2655"/>
      <c r="H42" s="2656"/>
      <c r="I42" s="2240"/>
      <c r="J42" s="2606"/>
      <c r="K42" s="6"/>
      <c r="L42" s="2657"/>
      <c r="M42" s="2527"/>
      <c r="N42" s="2528"/>
      <c r="O42" s="2478"/>
      <c r="P42" s="2658"/>
      <c r="Q42" s="2530"/>
      <c r="R42" s="2531"/>
      <c r="S42" s="2478"/>
      <c r="T42" s="2507">
        <f t="shared" si="5"/>
        <v>0</v>
      </c>
      <c r="U42" s="2532">
        <f t="shared" si="9"/>
        <v>15</v>
      </c>
      <c r="V42" s="2533">
        <f t="shared" si="6"/>
        <v>0</v>
      </c>
      <c r="W42" s="2534">
        <f t="shared" si="7"/>
        <v>0</v>
      </c>
      <c r="X42" s="2535">
        <f t="shared" si="8"/>
        <v>15</v>
      </c>
      <c r="Y42" s="2648">
        <f>Japan!AC19</f>
        <v>0</v>
      </c>
      <c r="Z42" s="6"/>
    </row>
    <row r="43" spans="1:26" ht="15.75" thickBot="1">
      <c r="A43" s="419" t="s">
        <v>206</v>
      </c>
      <c r="B43" s="404" t="s">
        <v>682</v>
      </c>
      <c r="C43" s="2654"/>
      <c r="D43" s="2522"/>
      <c r="E43" s="2524"/>
      <c r="F43" s="2565"/>
      <c r="G43" s="2655"/>
      <c r="H43" s="2656"/>
      <c r="I43" s="2240"/>
      <c r="J43" s="2606"/>
      <c r="K43" s="6"/>
      <c r="L43" s="2657"/>
      <c r="M43" s="2527"/>
      <c r="N43" s="2528"/>
      <c r="O43" s="2478"/>
      <c r="P43" s="2658"/>
      <c r="Q43" s="2530"/>
      <c r="R43" s="2531"/>
      <c r="S43" s="2478"/>
      <c r="T43" s="2507">
        <f t="shared" si="5"/>
        <v>0</v>
      </c>
      <c r="U43" s="2532">
        <f t="shared" si="9"/>
        <v>15</v>
      </c>
      <c r="V43" s="2533">
        <f t="shared" si="6"/>
        <v>0</v>
      </c>
      <c r="W43" s="2534">
        <f t="shared" si="7"/>
        <v>0</v>
      </c>
      <c r="X43" s="2535">
        <f t="shared" si="8"/>
        <v>15</v>
      </c>
      <c r="Y43" s="2648">
        <f>Japan!AC20</f>
        <v>0</v>
      </c>
      <c r="Z43" s="6"/>
    </row>
    <row r="44" spans="1:26" ht="15.75" thickBot="1">
      <c r="A44" s="414" t="s">
        <v>206</v>
      </c>
      <c r="B44" s="2538" t="s">
        <v>684</v>
      </c>
      <c r="C44" s="2659"/>
      <c r="D44" s="2540"/>
      <c r="E44" s="2541"/>
      <c r="F44" s="2542"/>
      <c r="G44" s="2660"/>
      <c r="H44" s="2661"/>
      <c r="I44" s="2240"/>
      <c r="J44" s="2606"/>
      <c r="K44" s="6"/>
      <c r="L44" s="2646"/>
      <c r="M44" s="2546"/>
      <c r="N44" s="2547"/>
      <c r="O44" s="2478"/>
      <c r="P44" s="2662"/>
      <c r="Q44" s="2549"/>
      <c r="R44" s="2550"/>
      <c r="S44" s="2478"/>
      <c r="T44" s="2507">
        <f t="shared" si="5"/>
        <v>0</v>
      </c>
      <c r="U44" s="2551">
        <f t="shared" si="9"/>
        <v>15</v>
      </c>
      <c r="V44" s="2509">
        <f t="shared" si="6"/>
        <v>0</v>
      </c>
      <c r="W44" s="2510">
        <f t="shared" si="7"/>
        <v>0</v>
      </c>
      <c r="X44" s="2511">
        <f t="shared" si="8"/>
        <v>15</v>
      </c>
      <c r="Y44" s="2648">
        <f>Japan!AC21</f>
        <v>0</v>
      </c>
      <c r="Z44" s="6"/>
    </row>
    <row r="45" spans="1:26" ht="16.5" thickBot="1" thickTop="1">
      <c r="A45" s="2470">
        <v>1943</v>
      </c>
      <c r="B45" s="2471" t="s">
        <v>685</v>
      </c>
      <c r="C45" s="2663"/>
      <c r="D45" s="2553"/>
      <c r="E45" s="2554"/>
      <c r="F45" s="2555"/>
      <c r="G45" s="2664"/>
      <c r="H45" s="2665"/>
      <c r="I45" s="2240"/>
      <c r="J45" s="2606"/>
      <c r="K45" s="6"/>
      <c r="L45" s="2652"/>
      <c r="M45" s="2557"/>
      <c r="N45" s="2558"/>
      <c r="O45" s="2478"/>
      <c r="P45" s="2666"/>
      <c r="Q45" s="2560"/>
      <c r="R45" s="2561"/>
      <c r="S45" s="2478"/>
      <c r="T45" s="2507">
        <f t="shared" si="5"/>
        <v>0</v>
      </c>
      <c r="U45" s="2519">
        <f t="shared" si="9"/>
        <v>15</v>
      </c>
      <c r="V45" s="2520">
        <f t="shared" si="6"/>
        <v>0</v>
      </c>
      <c r="W45" s="2488">
        <f t="shared" si="7"/>
        <v>0</v>
      </c>
      <c r="X45" s="2489">
        <f t="shared" si="8"/>
        <v>15</v>
      </c>
      <c r="Y45" s="2648">
        <f>Japan!AC23</f>
        <v>0</v>
      </c>
      <c r="Z45" s="6"/>
    </row>
    <row r="46" spans="1:26" ht="15.75" thickBot="1">
      <c r="A46" s="2563" t="s">
        <v>206</v>
      </c>
      <c r="B46" s="404" t="s">
        <v>687</v>
      </c>
      <c r="C46" s="2654"/>
      <c r="D46" s="2522"/>
      <c r="E46" s="2524"/>
      <c r="F46" s="2565"/>
      <c r="G46" s="2655"/>
      <c r="H46" s="2656"/>
      <c r="I46" s="2240"/>
      <c r="J46" s="2606"/>
      <c r="K46" s="6"/>
      <c r="L46" s="2657"/>
      <c r="M46" s="2527"/>
      <c r="N46" s="2528"/>
      <c r="O46" s="2478"/>
      <c r="P46" s="2658"/>
      <c r="Q46" s="2530"/>
      <c r="R46" s="2531"/>
      <c r="S46" s="2478"/>
      <c r="T46" s="2507">
        <f t="shared" si="5"/>
        <v>0</v>
      </c>
      <c r="U46" s="2532">
        <f t="shared" si="9"/>
        <v>15</v>
      </c>
      <c r="V46" s="2533">
        <f t="shared" si="6"/>
        <v>0</v>
      </c>
      <c r="W46" s="2534">
        <f t="shared" si="7"/>
        <v>0</v>
      </c>
      <c r="X46" s="2535">
        <f t="shared" si="8"/>
        <v>15</v>
      </c>
      <c r="Y46" s="2648">
        <f>Japan!AC24</f>
        <v>0</v>
      </c>
      <c r="Z46" s="6"/>
    </row>
    <row r="47" spans="1:26" ht="15.75" thickBot="1">
      <c r="A47" s="2563" t="s">
        <v>206</v>
      </c>
      <c r="B47" s="404" t="s">
        <v>682</v>
      </c>
      <c r="C47" s="2654"/>
      <c r="D47" s="2522"/>
      <c r="E47" s="2524"/>
      <c r="F47" s="2565"/>
      <c r="G47" s="2655"/>
      <c r="H47" s="2656"/>
      <c r="I47" s="2240"/>
      <c r="J47" s="2606"/>
      <c r="K47" s="6"/>
      <c r="L47" s="2657"/>
      <c r="M47" s="2527"/>
      <c r="N47" s="2528"/>
      <c r="O47" s="2478"/>
      <c r="P47" s="2658"/>
      <c r="Q47" s="2530"/>
      <c r="R47" s="2531"/>
      <c r="S47" s="2478"/>
      <c r="T47" s="2507">
        <f t="shared" si="5"/>
        <v>0</v>
      </c>
      <c r="U47" s="2532">
        <f t="shared" si="9"/>
        <v>15</v>
      </c>
      <c r="V47" s="2533">
        <f t="shared" si="6"/>
        <v>0</v>
      </c>
      <c r="W47" s="2534">
        <f t="shared" si="7"/>
        <v>0</v>
      </c>
      <c r="X47" s="2535">
        <f t="shared" si="8"/>
        <v>15</v>
      </c>
      <c r="Y47" s="2648">
        <f>Japan!AC25</f>
        <v>0</v>
      </c>
      <c r="Z47" s="6"/>
    </row>
    <row r="48" spans="1:26" ht="15.75" thickBot="1">
      <c r="A48" s="2494" t="s">
        <v>206</v>
      </c>
      <c r="B48" s="2495" t="s">
        <v>684</v>
      </c>
      <c r="C48" s="2643"/>
      <c r="D48" s="2497"/>
      <c r="E48" s="2498"/>
      <c r="F48" s="2452"/>
      <c r="G48" s="2644"/>
      <c r="H48" s="2645"/>
      <c r="I48" s="2240"/>
      <c r="J48" s="2606"/>
      <c r="K48" s="6"/>
      <c r="L48" s="2646"/>
      <c r="M48" s="2502"/>
      <c r="N48" s="2503"/>
      <c r="O48" s="2478"/>
      <c r="P48" s="2647"/>
      <c r="Q48" s="2505"/>
      <c r="R48" s="2506"/>
      <c r="S48" s="2478"/>
      <c r="T48" s="2507">
        <f t="shared" si="5"/>
        <v>0</v>
      </c>
      <c r="U48" s="2551">
        <f t="shared" si="9"/>
        <v>15</v>
      </c>
      <c r="V48" s="2509">
        <f t="shared" si="6"/>
        <v>0</v>
      </c>
      <c r="W48" s="2510">
        <f t="shared" si="7"/>
        <v>0</v>
      </c>
      <c r="X48" s="2511">
        <f t="shared" si="8"/>
        <v>15</v>
      </c>
      <c r="Y48" s="2648">
        <f>Japan!AC26</f>
        <v>0</v>
      </c>
      <c r="Z48" s="6"/>
    </row>
    <row r="49" spans="1:26" ht="16.5" thickBot="1" thickTop="1">
      <c r="A49" s="288">
        <v>1944</v>
      </c>
      <c r="B49" s="316" t="s">
        <v>685</v>
      </c>
      <c r="C49" s="2649"/>
      <c r="D49" s="2473"/>
      <c r="E49" s="2474"/>
      <c r="F49" s="2475"/>
      <c r="G49" s="2650"/>
      <c r="H49" s="2651"/>
      <c r="I49" s="2240"/>
      <c r="J49" s="2606"/>
      <c r="K49" s="6"/>
      <c r="L49" s="2652"/>
      <c r="M49" s="2480"/>
      <c r="N49" s="2481"/>
      <c r="O49" s="2478"/>
      <c r="P49" s="2653"/>
      <c r="Q49" s="2483"/>
      <c r="R49" s="2484"/>
      <c r="S49" s="2478"/>
      <c r="T49" s="2507">
        <f t="shared" si="5"/>
        <v>0</v>
      </c>
      <c r="U49" s="2519">
        <f t="shared" si="9"/>
        <v>15</v>
      </c>
      <c r="V49" s="2520">
        <f t="shared" si="6"/>
        <v>0</v>
      </c>
      <c r="W49" s="2488">
        <f t="shared" si="7"/>
        <v>0</v>
      </c>
      <c r="X49" s="2489">
        <f t="shared" si="8"/>
        <v>15</v>
      </c>
      <c r="Y49" s="2648">
        <f>Japan!AC28</f>
        <v>0</v>
      </c>
      <c r="Z49" s="6"/>
    </row>
    <row r="50" spans="1:26" ht="15.75" thickBot="1">
      <c r="A50" s="6" t="s">
        <v>206</v>
      </c>
      <c r="B50" s="404" t="s">
        <v>687</v>
      </c>
      <c r="C50" s="2654"/>
      <c r="D50" s="2522"/>
      <c r="E50" s="2524"/>
      <c r="F50" s="2565"/>
      <c r="G50" s="2655"/>
      <c r="H50" s="2656"/>
      <c r="I50" s="2240"/>
      <c r="J50" s="2606"/>
      <c r="K50" s="6"/>
      <c r="L50" s="2657"/>
      <c r="M50" s="2527"/>
      <c r="N50" s="2528"/>
      <c r="O50" s="2478"/>
      <c r="P50" s="2658"/>
      <c r="Q50" s="2530"/>
      <c r="R50" s="2531"/>
      <c r="S50" s="2478"/>
      <c r="T50" s="2507">
        <f t="shared" si="5"/>
        <v>0</v>
      </c>
      <c r="U50" s="2532">
        <f t="shared" si="9"/>
        <v>15</v>
      </c>
      <c r="V50" s="2533">
        <f t="shared" si="6"/>
        <v>0</v>
      </c>
      <c r="W50" s="2534">
        <f t="shared" si="7"/>
        <v>0</v>
      </c>
      <c r="X50" s="2535">
        <f t="shared" si="8"/>
        <v>15</v>
      </c>
      <c r="Y50" s="2648">
        <f>Japan!AC29</f>
        <v>0</v>
      </c>
      <c r="Z50" s="6"/>
    </row>
    <row r="51" spans="1:26" ht="15.75" thickBot="1">
      <c r="A51" s="6" t="s">
        <v>206</v>
      </c>
      <c r="B51" s="404" t="s">
        <v>682</v>
      </c>
      <c r="C51" s="2654"/>
      <c r="D51" s="2522"/>
      <c r="E51" s="2524"/>
      <c r="F51" s="2565"/>
      <c r="G51" s="2655"/>
      <c r="H51" s="2656"/>
      <c r="I51" s="2240"/>
      <c r="J51" s="2606"/>
      <c r="K51" s="6"/>
      <c r="L51" s="2657"/>
      <c r="M51" s="2527"/>
      <c r="N51" s="2528"/>
      <c r="O51" s="2478"/>
      <c r="P51" s="2658"/>
      <c r="Q51" s="2530"/>
      <c r="R51" s="2531"/>
      <c r="S51" s="2478"/>
      <c r="T51" s="2507">
        <f t="shared" si="5"/>
        <v>0</v>
      </c>
      <c r="U51" s="2532">
        <f t="shared" si="9"/>
        <v>15</v>
      </c>
      <c r="V51" s="2533">
        <f t="shared" si="6"/>
        <v>0</v>
      </c>
      <c r="W51" s="2534">
        <f t="shared" si="7"/>
        <v>0</v>
      </c>
      <c r="X51" s="2535">
        <f t="shared" si="8"/>
        <v>15</v>
      </c>
      <c r="Y51" s="2648">
        <f>Japan!AC30</f>
        <v>0</v>
      </c>
      <c r="Z51" s="6"/>
    </row>
    <row r="52" spans="1:26" ht="15.75" thickBot="1">
      <c r="A52" s="414" t="s">
        <v>206</v>
      </c>
      <c r="B52" s="2538" t="s">
        <v>684</v>
      </c>
      <c r="C52" s="2659"/>
      <c r="D52" s="2540"/>
      <c r="E52" s="2541"/>
      <c r="F52" s="2542"/>
      <c r="G52" s="2660"/>
      <c r="H52" s="2661"/>
      <c r="I52" s="2240"/>
      <c r="J52" s="2606"/>
      <c r="K52" s="6"/>
      <c r="L52" s="2646"/>
      <c r="M52" s="2546"/>
      <c r="N52" s="2547"/>
      <c r="O52" s="2478"/>
      <c r="P52" s="2662"/>
      <c r="Q52" s="2549"/>
      <c r="R52" s="2550"/>
      <c r="S52" s="2478"/>
      <c r="T52" s="2507">
        <f t="shared" si="5"/>
        <v>0</v>
      </c>
      <c r="U52" s="2551">
        <f t="shared" si="9"/>
        <v>15</v>
      </c>
      <c r="V52" s="2509">
        <f t="shared" si="6"/>
        <v>0</v>
      </c>
      <c r="W52" s="2510">
        <f t="shared" si="7"/>
        <v>0</v>
      </c>
      <c r="X52" s="2511">
        <f t="shared" si="8"/>
        <v>15</v>
      </c>
      <c r="Y52" s="2648">
        <f>Japan!AC31</f>
        <v>0</v>
      </c>
      <c r="Z52" s="6"/>
    </row>
    <row r="53" spans="1:26" ht="16.5" thickBot="1" thickTop="1">
      <c r="A53" s="2470">
        <v>1945</v>
      </c>
      <c r="B53" s="2471" t="s">
        <v>685</v>
      </c>
      <c r="C53" s="2663"/>
      <c r="D53" s="2553"/>
      <c r="E53" s="2554"/>
      <c r="F53" s="2555"/>
      <c r="G53" s="2664"/>
      <c r="H53" s="2665"/>
      <c r="I53" s="2240"/>
      <c r="J53" s="2606"/>
      <c r="K53" s="6"/>
      <c r="L53" s="2652"/>
      <c r="M53" s="2557"/>
      <c r="N53" s="2558"/>
      <c r="O53" s="2478"/>
      <c r="P53" s="2666"/>
      <c r="Q53" s="2560"/>
      <c r="R53" s="2561"/>
      <c r="S53" s="2478"/>
      <c r="T53" s="2507">
        <f t="shared" si="5"/>
        <v>0</v>
      </c>
      <c r="U53" s="2519">
        <f t="shared" si="9"/>
        <v>15</v>
      </c>
      <c r="V53" s="2520">
        <f t="shared" si="6"/>
        <v>0</v>
      </c>
      <c r="W53" s="2488">
        <f t="shared" si="7"/>
        <v>0</v>
      </c>
      <c r="X53" s="2489">
        <f t="shared" si="8"/>
        <v>15</v>
      </c>
      <c r="Y53" s="2648">
        <f>Japan!AC33</f>
        <v>0</v>
      </c>
      <c r="Z53" s="6"/>
    </row>
    <row r="54" spans="1:26" ht="15.75" thickBot="1">
      <c r="A54" s="2563" t="s">
        <v>206</v>
      </c>
      <c r="B54" s="404" t="s">
        <v>687</v>
      </c>
      <c r="C54" s="2654"/>
      <c r="D54" s="2522"/>
      <c r="E54" s="2524"/>
      <c r="F54" s="2565"/>
      <c r="G54" s="2655"/>
      <c r="H54" s="2656"/>
      <c r="I54" s="2240"/>
      <c r="J54" s="2606"/>
      <c r="K54" s="6"/>
      <c r="L54" s="2657"/>
      <c r="M54" s="2527"/>
      <c r="N54" s="2528"/>
      <c r="O54" s="2478"/>
      <c r="P54" s="2658"/>
      <c r="Q54" s="2530"/>
      <c r="R54" s="2531"/>
      <c r="S54" s="2478"/>
      <c r="T54" s="2507">
        <f t="shared" si="5"/>
        <v>0</v>
      </c>
      <c r="U54" s="2532">
        <f t="shared" si="9"/>
        <v>15</v>
      </c>
      <c r="V54" s="2533">
        <f t="shared" si="6"/>
        <v>0</v>
      </c>
      <c r="W54" s="2534">
        <f t="shared" si="7"/>
        <v>0</v>
      </c>
      <c r="X54" s="2535">
        <f t="shared" si="8"/>
        <v>15</v>
      </c>
      <c r="Y54" s="2648">
        <f>Japan!AC34</f>
        <v>0</v>
      </c>
      <c r="Z54" s="6"/>
    </row>
    <row r="55" spans="1:26" ht="15.75" thickBot="1">
      <c r="A55" s="2563" t="s">
        <v>206</v>
      </c>
      <c r="B55" s="404" t="s">
        <v>682</v>
      </c>
      <c r="C55" s="2654"/>
      <c r="D55" s="2522"/>
      <c r="E55" s="2524"/>
      <c r="F55" s="2565"/>
      <c r="G55" s="2655"/>
      <c r="H55" s="2656"/>
      <c r="I55" s="2240"/>
      <c r="J55" s="2606"/>
      <c r="K55" s="6"/>
      <c r="L55" s="2657"/>
      <c r="M55" s="2527"/>
      <c r="N55" s="2528"/>
      <c r="O55" s="2478"/>
      <c r="P55" s="2658"/>
      <c r="Q55" s="2530"/>
      <c r="R55" s="2531"/>
      <c r="S55" s="2478"/>
      <c r="T55" s="2507">
        <f t="shared" si="5"/>
        <v>0</v>
      </c>
      <c r="U55" s="2532">
        <f t="shared" si="9"/>
        <v>15</v>
      </c>
      <c r="V55" s="2533">
        <f t="shared" si="6"/>
        <v>0</v>
      </c>
      <c r="W55" s="2534">
        <f t="shared" si="7"/>
        <v>0</v>
      </c>
      <c r="X55" s="2535">
        <f t="shared" si="8"/>
        <v>15</v>
      </c>
      <c r="Y55" s="2648">
        <f>Japan!AC35</f>
        <v>0</v>
      </c>
      <c r="Z55" s="6"/>
    </row>
    <row r="56" spans="1:26" ht="15.75" thickBot="1">
      <c r="A56" s="2494" t="s">
        <v>206</v>
      </c>
      <c r="B56" s="2495" t="s">
        <v>684</v>
      </c>
      <c r="C56" s="2643"/>
      <c r="D56" s="2497"/>
      <c r="E56" s="2498"/>
      <c r="F56" s="2452"/>
      <c r="G56" s="2644"/>
      <c r="H56" s="2645"/>
      <c r="I56" s="2240"/>
      <c r="J56" s="2606"/>
      <c r="K56" s="6"/>
      <c r="L56" s="2646"/>
      <c r="M56" s="2502"/>
      <c r="N56" s="2503"/>
      <c r="O56" s="2478"/>
      <c r="P56" s="2647"/>
      <c r="Q56" s="2505"/>
      <c r="R56" s="2506"/>
      <c r="S56" s="2478"/>
      <c r="T56" s="2507">
        <f t="shared" si="5"/>
        <v>0</v>
      </c>
      <c r="U56" s="2551">
        <f t="shared" si="9"/>
        <v>15</v>
      </c>
      <c r="V56" s="2509">
        <f t="shared" si="6"/>
        <v>0</v>
      </c>
      <c r="W56" s="2510">
        <f t="shared" si="7"/>
        <v>0</v>
      </c>
      <c r="X56" s="2511">
        <f t="shared" si="8"/>
        <v>15</v>
      </c>
      <c r="Y56" s="2648">
        <f>Japan!AC36</f>
        <v>0</v>
      </c>
      <c r="Z56" s="6"/>
    </row>
    <row r="57" spans="1:26" ht="16.5" thickBot="1" thickTop="1">
      <c r="A57" s="288">
        <v>1946</v>
      </c>
      <c r="B57" s="316" t="s">
        <v>685</v>
      </c>
      <c r="C57" s="2649"/>
      <c r="D57" s="2473"/>
      <c r="E57" s="2474"/>
      <c r="F57" s="2475"/>
      <c r="G57" s="2650"/>
      <c r="H57" s="2651"/>
      <c r="I57" s="2240"/>
      <c r="J57" s="2606"/>
      <c r="K57" s="6"/>
      <c r="L57" s="2652"/>
      <c r="M57" s="2480"/>
      <c r="N57" s="2481"/>
      <c r="O57" s="2478"/>
      <c r="P57" s="2653"/>
      <c r="Q57" s="2483"/>
      <c r="R57" s="2484"/>
      <c r="S57" s="2478"/>
      <c r="T57" s="2507">
        <f t="shared" si="5"/>
        <v>0</v>
      </c>
      <c r="U57" s="2519">
        <f t="shared" si="9"/>
        <v>15</v>
      </c>
      <c r="V57" s="2520">
        <f t="shared" si="6"/>
        <v>0</v>
      </c>
      <c r="W57" s="2488">
        <f t="shared" si="7"/>
        <v>0</v>
      </c>
      <c r="X57" s="2489">
        <f t="shared" si="8"/>
        <v>15</v>
      </c>
      <c r="Y57" s="2648">
        <f>Japan!AC38</f>
        <v>0</v>
      </c>
      <c r="Z57" s="6"/>
    </row>
    <row r="58" spans="1:26" ht="15.75" thickBot="1">
      <c r="A58" s="6" t="s">
        <v>206</v>
      </c>
      <c r="B58" s="404" t="s">
        <v>687</v>
      </c>
      <c r="C58" s="2654"/>
      <c r="D58" s="2522"/>
      <c r="E58" s="2524"/>
      <c r="F58" s="2565"/>
      <c r="G58" s="2655"/>
      <c r="H58" s="2656"/>
      <c r="I58" s="2240"/>
      <c r="J58" s="2606"/>
      <c r="K58" s="6"/>
      <c r="L58" s="2657"/>
      <c r="M58" s="2527"/>
      <c r="N58" s="2528"/>
      <c r="O58" s="2478"/>
      <c r="P58" s="2658"/>
      <c r="Q58" s="2530"/>
      <c r="R58" s="2531"/>
      <c r="S58" s="2478"/>
      <c r="T58" s="2507">
        <f t="shared" si="5"/>
        <v>0</v>
      </c>
      <c r="U58" s="2532">
        <f t="shared" si="9"/>
        <v>15</v>
      </c>
      <c r="V58" s="2533">
        <f t="shared" si="6"/>
        <v>0</v>
      </c>
      <c r="W58" s="2534">
        <f t="shared" si="7"/>
        <v>0</v>
      </c>
      <c r="X58" s="2535">
        <f t="shared" si="8"/>
        <v>15</v>
      </c>
      <c r="Y58" s="2648">
        <f>Japan!AC39</f>
        <v>0</v>
      </c>
      <c r="Z58" s="6"/>
    </row>
    <row r="59" spans="1:26" ht="15.75" thickBot="1">
      <c r="A59" s="6" t="s">
        <v>206</v>
      </c>
      <c r="B59" s="404" t="s">
        <v>682</v>
      </c>
      <c r="C59" s="2654"/>
      <c r="D59" s="2540"/>
      <c r="E59" s="2541"/>
      <c r="F59" s="2542"/>
      <c r="G59" s="2660"/>
      <c r="H59" s="2656"/>
      <c r="I59" s="2240"/>
      <c r="J59" s="2606"/>
      <c r="K59" s="6"/>
      <c r="L59" s="2657"/>
      <c r="M59" s="2527"/>
      <c r="N59" s="2528"/>
      <c r="O59" s="2478"/>
      <c r="P59" s="2658"/>
      <c r="Q59" s="2530"/>
      <c r="R59" s="2531"/>
      <c r="S59" s="2478"/>
      <c r="T59" s="2507">
        <f t="shared" si="5"/>
        <v>0</v>
      </c>
      <c r="U59" s="2532">
        <f t="shared" si="9"/>
        <v>15</v>
      </c>
      <c r="V59" s="2533">
        <f t="shared" si="6"/>
        <v>0</v>
      </c>
      <c r="W59" s="2534">
        <f t="shared" si="7"/>
        <v>0</v>
      </c>
      <c r="X59" s="2535">
        <f t="shared" si="8"/>
        <v>15</v>
      </c>
      <c r="Y59" s="2648">
        <f>Japan!AC40</f>
        <v>0</v>
      </c>
      <c r="Z59" s="6"/>
    </row>
    <row r="60" spans="1:26" ht="15.75" thickBot="1">
      <c r="A60" s="6" t="s">
        <v>206</v>
      </c>
      <c r="B60" s="404" t="s">
        <v>684</v>
      </c>
      <c r="C60" s="2667"/>
      <c r="D60" s="2668"/>
      <c r="E60" s="2669"/>
      <c r="F60" s="2670"/>
      <c r="G60" s="2671"/>
      <c r="H60" s="2672"/>
      <c r="I60" s="2240"/>
      <c r="J60" s="2606"/>
      <c r="K60" s="6"/>
      <c r="L60" s="2673"/>
      <c r="M60" s="2585"/>
      <c r="N60" s="2586"/>
      <c r="O60" s="2583"/>
      <c r="P60" s="2674"/>
      <c r="Q60" s="2588"/>
      <c r="R60" s="2589"/>
      <c r="S60" s="2583"/>
      <c r="T60" s="2590">
        <f t="shared" si="5"/>
        <v>0</v>
      </c>
      <c r="U60" s="2551">
        <f t="shared" si="9"/>
        <v>15</v>
      </c>
      <c r="V60" s="2592">
        <f t="shared" si="6"/>
        <v>0</v>
      </c>
      <c r="W60" s="2593">
        <f t="shared" si="7"/>
        <v>0</v>
      </c>
      <c r="X60" s="2594">
        <f t="shared" si="8"/>
        <v>15</v>
      </c>
      <c r="Y60" s="2648">
        <f>Japan!AC41</f>
        <v>0</v>
      </c>
      <c r="Z60" s="6"/>
    </row>
    <row r="61" ht="14.25" thickBot="1" thickTop="1"/>
    <row r="62" spans="1:26" ht="31.5" thickBot="1" thickTop="1">
      <c r="A62" s="2418"/>
      <c r="B62" s="2418"/>
      <c r="C62" s="2419" t="s">
        <v>1557</v>
      </c>
      <c r="D62" s="2420"/>
      <c r="E62" s="2420"/>
      <c r="F62" s="2420"/>
      <c r="G62" s="2420"/>
      <c r="H62" s="2421"/>
      <c r="I62" s="2422"/>
      <c r="J62" s="2423" t="s">
        <v>1558</v>
      </c>
      <c r="K62" s="2424"/>
      <c r="L62" s="2684"/>
      <c r="M62" s="2684"/>
      <c r="N62" s="2685"/>
      <c r="O62" s="2686"/>
      <c r="P62" s="2685"/>
      <c r="Q62" s="2685"/>
      <c r="R62" s="2687" t="s">
        <v>1585</v>
      </c>
      <c r="S62" s="2686"/>
      <c r="T62" s="2684"/>
      <c r="U62" s="2685"/>
      <c r="V62" s="2685"/>
      <c r="W62" s="2688"/>
      <c r="X62" s="2688"/>
      <c r="Y62" s="2688"/>
      <c r="Z62" s="2689"/>
    </row>
    <row r="63" spans="1:26" ht="12.75">
      <c r="A63" s="2418"/>
      <c r="B63" s="2433"/>
      <c r="C63" s="2690" t="s">
        <v>1315</v>
      </c>
      <c r="D63" s="2635" t="s">
        <v>1577</v>
      </c>
      <c r="E63" s="2691" t="s">
        <v>1578</v>
      </c>
      <c r="F63" s="2437"/>
      <c r="G63" s="2437"/>
      <c r="H63" s="2438" t="s">
        <v>1562</v>
      </c>
      <c r="I63" s="2692"/>
      <c r="J63" s="2439" t="s">
        <v>1563</v>
      </c>
      <c r="K63" s="2442"/>
      <c r="L63" s="2693" t="s">
        <v>54</v>
      </c>
      <c r="M63" s="2441" t="s">
        <v>1564</v>
      </c>
      <c r="N63" s="2441"/>
      <c r="O63" s="2442"/>
      <c r="P63" s="2694" t="s">
        <v>70</v>
      </c>
      <c r="Q63" s="2441" t="s">
        <v>1564</v>
      </c>
      <c r="R63" s="2441"/>
      <c r="S63" s="2442"/>
      <c r="T63" s="2695" t="s">
        <v>54</v>
      </c>
      <c r="U63" s="2445" t="s">
        <v>1565</v>
      </c>
      <c r="V63" s="1425"/>
      <c r="W63" s="1425"/>
      <c r="X63" s="2446"/>
      <c r="Y63" s="2696" t="s">
        <v>903</v>
      </c>
      <c r="Z63" s="2697" t="s">
        <v>903</v>
      </c>
    </row>
    <row r="64" spans="1:26" ht="13.5" thickBot="1">
      <c r="A64" s="2448"/>
      <c r="B64" s="2449"/>
      <c r="C64" s="2698" t="s">
        <v>1580</v>
      </c>
      <c r="D64" s="2635" t="s">
        <v>1581</v>
      </c>
      <c r="E64" s="2451" t="s">
        <v>1582</v>
      </c>
      <c r="F64" s="2452"/>
      <c r="G64" s="2452"/>
      <c r="H64" s="2453"/>
      <c r="I64" s="2422"/>
      <c r="J64" s="2454" t="s">
        <v>1209</v>
      </c>
      <c r="K64" s="2424"/>
      <c r="L64" s="2699" t="s">
        <v>77</v>
      </c>
      <c r="M64" s="2456" t="s">
        <v>1563</v>
      </c>
      <c r="N64" s="2457" t="s">
        <v>1293</v>
      </c>
      <c r="O64" s="2424"/>
      <c r="P64" s="2700" t="s">
        <v>1569</v>
      </c>
      <c r="Q64" s="2638" t="s">
        <v>1563</v>
      </c>
      <c r="R64" s="2701" t="s">
        <v>1293</v>
      </c>
      <c r="S64" s="2424"/>
      <c r="T64" s="2702" t="s">
        <v>1570</v>
      </c>
      <c r="U64" s="2462" t="s">
        <v>1569</v>
      </c>
      <c r="V64" s="2463" t="s">
        <v>1563</v>
      </c>
      <c r="W64" s="2464" t="s">
        <v>1293</v>
      </c>
      <c r="X64" s="2465" t="s">
        <v>1571</v>
      </c>
      <c r="Y64" s="2703" t="s">
        <v>1583</v>
      </c>
      <c r="Z64" s="2704" t="s">
        <v>1325</v>
      </c>
    </row>
    <row r="65" spans="1:28" ht="15.75" thickBot="1">
      <c r="A65" s="2494" t="s">
        <v>206</v>
      </c>
      <c r="B65" s="2495" t="s">
        <v>684</v>
      </c>
      <c r="C65" s="2705"/>
      <c r="D65" s="2497"/>
      <c r="E65" s="2498"/>
      <c r="F65" s="2452"/>
      <c r="G65" s="2706" t="s">
        <v>1584</v>
      </c>
      <c r="H65" s="2499"/>
      <c r="I65" s="2422"/>
      <c r="J65" s="2477"/>
      <c r="K65" s="2478"/>
      <c r="L65" s="2707">
        <v>0</v>
      </c>
      <c r="M65" s="2502"/>
      <c r="N65" s="2503"/>
      <c r="O65" s="2478"/>
      <c r="P65" s="2708">
        <v>0</v>
      </c>
      <c r="Q65" s="2505"/>
      <c r="R65" s="2506"/>
      <c r="S65" s="2478"/>
      <c r="T65" s="2507">
        <f aca="true" t="shared" si="10" ref="T65:T85">IF(M65="",0,L65+H65-Q65-R65)</f>
        <v>0</v>
      </c>
      <c r="U65" s="2551">
        <v>6</v>
      </c>
      <c r="V65" s="2487">
        <f aca="true" t="shared" si="11" ref="V65:V85">M65+IF(T65&gt;0,T65,0)+J65</f>
        <v>0</v>
      </c>
      <c r="W65" s="2510">
        <f aca="true" t="shared" si="12" ref="W65:W85">N65</f>
        <v>0</v>
      </c>
      <c r="X65" s="2511">
        <f aca="true" t="shared" si="13" ref="X65:X85">U65-V65-W65</f>
        <v>6</v>
      </c>
      <c r="Y65" s="2709"/>
      <c r="Z65" s="2513"/>
      <c r="AB65" s="2710"/>
    </row>
    <row r="66" spans="1:26" ht="16.5" thickBot="1" thickTop="1">
      <c r="A66" s="288">
        <v>1942</v>
      </c>
      <c r="B66" s="316" t="s">
        <v>685</v>
      </c>
      <c r="C66" s="2711"/>
      <c r="D66" s="2473"/>
      <c r="E66" s="2474"/>
      <c r="F66" s="2475"/>
      <c r="G66" s="2712"/>
      <c r="H66" s="2517"/>
      <c r="I66" s="2713"/>
      <c r="J66" s="2518"/>
      <c r="K66" s="2478"/>
      <c r="L66" s="2714"/>
      <c r="M66" s="2480"/>
      <c r="N66" s="2481"/>
      <c r="O66" s="2478"/>
      <c r="P66" s="2715"/>
      <c r="Q66" s="2483"/>
      <c r="R66" s="2484"/>
      <c r="S66" s="2478"/>
      <c r="T66" s="2507">
        <f t="shared" si="10"/>
        <v>0</v>
      </c>
      <c r="U66" s="2519">
        <f aca="true" t="shared" si="14" ref="U66:U85">U65-V65+Y65+Z65</f>
        <v>6</v>
      </c>
      <c r="V66" s="2520">
        <f t="shared" si="11"/>
        <v>0</v>
      </c>
      <c r="W66" s="2488">
        <f t="shared" si="12"/>
        <v>0</v>
      </c>
      <c r="X66" s="2489">
        <f t="shared" si="13"/>
        <v>6</v>
      </c>
      <c r="Y66" s="2716"/>
      <c r="Z66" s="2491"/>
    </row>
    <row r="67" spans="1:26" ht="15.75" thickBot="1">
      <c r="A67" s="419" t="s">
        <v>206</v>
      </c>
      <c r="B67" s="404" t="s">
        <v>687</v>
      </c>
      <c r="C67" s="2717"/>
      <c r="D67" s="2522"/>
      <c r="E67" s="2524"/>
      <c r="F67" s="2523"/>
      <c r="G67" s="2718"/>
      <c r="H67" s="2525"/>
      <c r="I67" s="2422"/>
      <c r="J67" s="2526"/>
      <c r="K67" s="2478"/>
      <c r="L67" s="2719"/>
      <c r="M67" s="2527"/>
      <c r="N67" s="2528"/>
      <c r="O67" s="2478"/>
      <c r="P67" s="2720"/>
      <c r="Q67" s="2530"/>
      <c r="R67" s="2531"/>
      <c r="S67" s="2478"/>
      <c r="T67" s="2507">
        <f t="shared" si="10"/>
        <v>0</v>
      </c>
      <c r="U67" s="2532">
        <f t="shared" si="14"/>
        <v>6</v>
      </c>
      <c r="V67" s="2533">
        <f t="shared" si="11"/>
        <v>0</v>
      </c>
      <c r="W67" s="2534">
        <f t="shared" si="12"/>
        <v>0</v>
      </c>
      <c r="X67" s="2535">
        <f t="shared" si="13"/>
        <v>6</v>
      </c>
      <c r="Y67" s="2716"/>
      <c r="Z67" s="2537"/>
    </row>
    <row r="68" spans="1:26" ht="15.75" thickBot="1">
      <c r="A68" s="419" t="s">
        <v>206</v>
      </c>
      <c r="B68" s="404" t="s">
        <v>682</v>
      </c>
      <c r="C68" s="2717"/>
      <c r="D68" s="2522"/>
      <c r="E68" s="2524"/>
      <c r="F68" s="2523"/>
      <c r="G68" s="2718"/>
      <c r="H68" s="2525"/>
      <c r="I68" s="2422"/>
      <c r="J68" s="2526"/>
      <c r="K68" s="2478"/>
      <c r="L68" s="2719"/>
      <c r="M68" s="2527"/>
      <c r="N68" s="2528"/>
      <c r="O68" s="2478"/>
      <c r="P68" s="2720"/>
      <c r="Q68" s="2530"/>
      <c r="R68" s="2531"/>
      <c r="S68" s="2478"/>
      <c r="T68" s="2507">
        <f t="shared" si="10"/>
        <v>0</v>
      </c>
      <c r="U68" s="2532">
        <f t="shared" si="14"/>
        <v>6</v>
      </c>
      <c r="V68" s="2533">
        <f t="shared" si="11"/>
        <v>0</v>
      </c>
      <c r="W68" s="2534">
        <f t="shared" si="12"/>
        <v>0</v>
      </c>
      <c r="X68" s="2535">
        <f t="shared" si="13"/>
        <v>6</v>
      </c>
      <c r="Y68" s="2716"/>
      <c r="Z68" s="2537"/>
    </row>
    <row r="69" spans="1:26" ht="15.75" thickBot="1">
      <c r="A69" s="414" t="s">
        <v>206</v>
      </c>
      <c r="B69" s="2538" t="s">
        <v>684</v>
      </c>
      <c r="C69" s="2721"/>
      <c r="D69" s="2540"/>
      <c r="E69" s="2541"/>
      <c r="F69" s="2542"/>
      <c r="G69" s="2722"/>
      <c r="H69" s="2543"/>
      <c r="I69" s="2422"/>
      <c r="J69" s="2544"/>
      <c r="K69" s="2478"/>
      <c r="L69" s="2707"/>
      <c r="M69" s="2546"/>
      <c r="N69" s="2547"/>
      <c r="O69" s="2478"/>
      <c r="P69" s="2723"/>
      <c r="Q69" s="2549"/>
      <c r="R69" s="2550"/>
      <c r="S69" s="2478"/>
      <c r="T69" s="2507">
        <f t="shared" si="10"/>
        <v>0</v>
      </c>
      <c r="U69" s="2551">
        <f t="shared" si="14"/>
        <v>6</v>
      </c>
      <c r="V69" s="2509">
        <f t="shared" si="11"/>
        <v>0</v>
      </c>
      <c r="W69" s="2510">
        <f t="shared" si="12"/>
        <v>0</v>
      </c>
      <c r="X69" s="2511">
        <f t="shared" si="13"/>
        <v>6</v>
      </c>
      <c r="Y69" s="2716"/>
      <c r="Z69" s="2552"/>
    </row>
    <row r="70" spans="1:26" ht="16.5" thickBot="1" thickTop="1">
      <c r="A70" s="2470">
        <v>1943</v>
      </c>
      <c r="B70" s="2471" t="s">
        <v>685</v>
      </c>
      <c r="C70" s="2724"/>
      <c r="D70" s="2553"/>
      <c r="E70" s="2554"/>
      <c r="F70" s="2555"/>
      <c r="G70" s="2725"/>
      <c r="H70" s="2476"/>
      <c r="I70" s="2422"/>
      <c r="J70" s="2518"/>
      <c r="K70" s="2478"/>
      <c r="L70" s="2714"/>
      <c r="M70" s="2557"/>
      <c r="N70" s="2558"/>
      <c r="O70" s="2478"/>
      <c r="P70" s="2726"/>
      <c r="Q70" s="2560"/>
      <c r="R70" s="2561"/>
      <c r="S70" s="2478"/>
      <c r="T70" s="2507">
        <f t="shared" si="10"/>
        <v>0</v>
      </c>
      <c r="U70" s="2519">
        <f t="shared" si="14"/>
        <v>6</v>
      </c>
      <c r="V70" s="2520">
        <f t="shared" si="11"/>
        <v>0</v>
      </c>
      <c r="W70" s="2488">
        <f t="shared" si="12"/>
        <v>0</v>
      </c>
      <c r="X70" s="2489">
        <f t="shared" si="13"/>
        <v>6</v>
      </c>
      <c r="Y70" s="2716"/>
      <c r="Z70" s="2562"/>
    </row>
    <row r="71" spans="1:26" ht="15.75" thickBot="1">
      <c r="A71" s="2563" t="s">
        <v>206</v>
      </c>
      <c r="B71" s="404" t="s">
        <v>687</v>
      </c>
      <c r="C71" s="2717"/>
      <c r="D71" s="2522"/>
      <c r="E71" s="2524"/>
      <c r="F71" s="2565"/>
      <c r="G71" s="2727"/>
      <c r="H71" s="2525"/>
      <c r="I71" s="2422"/>
      <c r="J71" s="2526"/>
      <c r="K71" s="2478"/>
      <c r="L71" s="2719"/>
      <c r="M71" s="2527"/>
      <c r="N71" s="2528"/>
      <c r="O71" s="2478"/>
      <c r="P71" s="2720"/>
      <c r="Q71" s="2530"/>
      <c r="R71" s="2531"/>
      <c r="S71" s="2478"/>
      <c r="T71" s="2507">
        <f t="shared" si="10"/>
        <v>0</v>
      </c>
      <c r="U71" s="2532">
        <f t="shared" si="14"/>
        <v>6</v>
      </c>
      <c r="V71" s="2533">
        <f t="shared" si="11"/>
        <v>0</v>
      </c>
      <c r="W71" s="2534">
        <f t="shared" si="12"/>
        <v>0</v>
      </c>
      <c r="X71" s="2535">
        <f t="shared" si="13"/>
        <v>6</v>
      </c>
      <c r="Y71" s="2716"/>
      <c r="Z71" s="2537"/>
    </row>
    <row r="72" spans="1:26" ht="15.75" thickBot="1">
      <c r="A72" s="2563" t="s">
        <v>206</v>
      </c>
      <c r="B72" s="404" t="s">
        <v>682</v>
      </c>
      <c r="C72" s="2717"/>
      <c r="D72" s="2522"/>
      <c r="E72" s="2524"/>
      <c r="F72" s="2565"/>
      <c r="G72" s="2727"/>
      <c r="H72" s="2525"/>
      <c r="I72" s="2422"/>
      <c r="J72" s="2526"/>
      <c r="K72" s="2478"/>
      <c r="L72" s="2719"/>
      <c r="M72" s="2527"/>
      <c r="N72" s="2528"/>
      <c r="O72" s="2478"/>
      <c r="P72" s="2720"/>
      <c r="Q72" s="2530"/>
      <c r="R72" s="2531"/>
      <c r="S72" s="2478"/>
      <c r="T72" s="2507">
        <f t="shared" si="10"/>
        <v>0</v>
      </c>
      <c r="U72" s="2532">
        <f t="shared" si="14"/>
        <v>6</v>
      </c>
      <c r="V72" s="2533">
        <f t="shared" si="11"/>
        <v>0</v>
      </c>
      <c r="W72" s="2534">
        <f t="shared" si="12"/>
        <v>0</v>
      </c>
      <c r="X72" s="2535">
        <f t="shared" si="13"/>
        <v>6</v>
      </c>
      <c r="Y72" s="2716"/>
      <c r="Z72" s="2537"/>
    </row>
    <row r="73" spans="1:26" ht="15.75" thickBot="1">
      <c r="A73" s="2494" t="s">
        <v>206</v>
      </c>
      <c r="B73" s="2495" t="s">
        <v>684</v>
      </c>
      <c r="C73" s="2705"/>
      <c r="D73" s="2497"/>
      <c r="E73" s="2498"/>
      <c r="F73" s="2452"/>
      <c r="G73" s="2706"/>
      <c r="H73" s="2499"/>
      <c r="I73" s="2422"/>
      <c r="J73" s="2544"/>
      <c r="K73" s="2478"/>
      <c r="L73" s="2707"/>
      <c r="M73" s="2502"/>
      <c r="N73" s="2503"/>
      <c r="O73" s="2478"/>
      <c r="P73" s="2708"/>
      <c r="Q73" s="2505"/>
      <c r="R73" s="2506"/>
      <c r="S73" s="2478"/>
      <c r="T73" s="2507">
        <f t="shared" si="10"/>
        <v>0</v>
      </c>
      <c r="U73" s="2551">
        <f t="shared" si="14"/>
        <v>6</v>
      </c>
      <c r="V73" s="2509">
        <f t="shared" si="11"/>
        <v>0</v>
      </c>
      <c r="W73" s="2510">
        <f t="shared" si="12"/>
        <v>0</v>
      </c>
      <c r="X73" s="2511">
        <f t="shared" si="13"/>
        <v>6</v>
      </c>
      <c r="Y73" s="2716"/>
      <c r="Z73" s="2513"/>
    </row>
    <row r="74" spans="1:26" ht="16.5" thickBot="1" thickTop="1">
      <c r="A74" s="288">
        <v>1944</v>
      </c>
      <c r="B74" s="316" t="s">
        <v>685</v>
      </c>
      <c r="C74" s="2711"/>
      <c r="D74" s="2473"/>
      <c r="E74" s="2474"/>
      <c r="F74" s="2475"/>
      <c r="G74" s="2712"/>
      <c r="H74" s="2517"/>
      <c r="I74" s="2422"/>
      <c r="J74" s="2518"/>
      <c r="K74" s="2478"/>
      <c r="L74" s="2714"/>
      <c r="M74" s="2480"/>
      <c r="N74" s="2481"/>
      <c r="O74" s="2478"/>
      <c r="P74" s="2715"/>
      <c r="Q74" s="2483"/>
      <c r="R74" s="2484"/>
      <c r="S74" s="2478"/>
      <c r="T74" s="2507">
        <f t="shared" si="10"/>
        <v>0</v>
      </c>
      <c r="U74" s="2519">
        <f t="shared" si="14"/>
        <v>6</v>
      </c>
      <c r="V74" s="2520">
        <f t="shared" si="11"/>
        <v>0</v>
      </c>
      <c r="W74" s="2488">
        <f t="shared" si="12"/>
        <v>0</v>
      </c>
      <c r="X74" s="2489">
        <f t="shared" si="13"/>
        <v>6</v>
      </c>
      <c r="Y74" s="2716"/>
      <c r="Z74" s="2491"/>
    </row>
    <row r="75" spans="1:26" ht="15.75" thickBot="1">
      <c r="A75" s="6" t="s">
        <v>206</v>
      </c>
      <c r="B75" s="404" t="s">
        <v>687</v>
      </c>
      <c r="C75" s="2717"/>
      <c r="D75" s="2522"/>
      <c r="E75" s="2524"/>
      <c r="F75" s="2523"/>
      <c r="G75" s="2718"/>
      <c r="H75" s="2525"/>
      <c r="I75" s="2422"/>
      <c r="J75" s="2526"/>
      <c r="K75" s="2478"/>
      <c r="L75" s="2719"/>
      <c r="M75" s="2527"/>
      <c r="N75" s="2528"/>
      <c r="O75" s="2478"/>
      <c r="P75" s="2720"/>
      <c r="Q75" s="2530"/>
      <c r="R75" s="2531"/>
      <c r="S75" s="2478"/>
      <c r="T75" s="2507">
        <f t="shared" si="10"/>
        <v>0</v>
      </c>
      <c r="U75" s="2532">
        <f t="shared" si="14"/>
        <v>6</v>
      </c>
      <c r="V75" s="2533">
        <f t="shared" si="11"/>
        <v>0</v>
      </c>
      <c r="W75" s="2534">
        <f t="shared" si="12"/>
        <v>0</v>
      </c>
      <c r="X75" s="2535">
        <f t="shared" si="13"/>
        <v>6</v>
      </c>
      <c r="Y75" s="2716"/>
      <c r="Z75" s="2537"/>
    </row>
    <row r="76" spans="1:26" ht="15.75" thickBot="1">
      <c r="A76" s="6" t="s">
        <v>206</v>
      </c>
      <c r="B76" s="404" t="s">
        <v>682</v>
      </c>
      <c r="C76" s="2717"/>
      <c r="D76" s="2522"/>
      <c r="E76" s="2524"/>
      <c r="F76" s="2523"/>
      <c r="G76" s="2718"/>
      <c r="H76" s="2525"/>
      <c r="I76" s="2422"/>
      <c r="J76" s="2526"/>
      <c r="K76" s="2478"/>
      <c r="L76" s="2719"/>
      <c r="M76" s="2527"/>
      <c r="N76" s="2528"/>
      <c r="O76" s="2478"/>
      <c r="P76" s="2720"/>
      <c r="Q76" s="2530"/>
      <c r="R76" s="2531"/>
      <c r="S76" s="2478"/>
      <c r="T76" s="2507">
        <f t="shared" si="10"/>
        <v>0</v>
      </c>
      <c r="U76" s="2532">
        <f t="shared" si="14"/>
        <v>6</v>
      </c>
      <c r="V76" s="2533">
        <f t="shared" si="11"/>
        <v>0</v>
      </c>
      <c r="W76" s="2534">
        <f t="shared" si="12"/>
        <v>0</v>
      </c>
      <c r="X76" s="2535">
        <f t="shared" si="13"/>
        <v>6</v>
      </c>
      <c r="Y76" s="2716"/>
      <c r="Z76" s="2537"/>
    </row>
    <row r="77" spans="1:26" ht="15.75" thickBot="1">
      <c r="A77" s="414" t="s">
        <v>206</v>
      </c>
      <c r="B77" s="2538" t="s">
        <v>684</v>
      </c>
      <c r="C77" s="2721"/>
      <c r="D77" s="2540"/>
      <c r="E77" s="2541"/>
      <c r="F77" s="2542"/>
      <c r="G77" s="2722"/>
      <c r="H77" s="2543"/>
      <c r="I77" s="2422"/>
      <c r="J77" s="2544"/>
      <c r="K77" s="2478"/>
      <c r="L77" s="2707"/>
      <c r="M77" s="2546"/>
      <c r="N77" s="2547"/>
      <c r="O77" s="2478"/>
      <c r="P77" s="2723"/>
      <c r="Q77" s="2549"/>
      <c r="R77" s="2550"/>
      <c r="S77" s="2478"/>
      <c r="T77" s="2507">
        <f t="shared" si="10"/>
        <v>0</v>
      </c>
      <c r="U77" s="2551">
        <f t="shared" si="14"/>
        <v>6</v>
      </c>
      <c r="V77" s="2509">
        <f t="shared" si="11"/>
        <v>0</v>
      </c>
      <c r="W77" s="2510">
        <f t="shared" si="12"/>
        <v>0</v>
      </c>
      <c r="X77" s="2511">
        <f t="shared" si="13"/>
        <v>6</v>
      </c>
      <c r="Y77" s="2716"/>
      <c r="Z77" s="2552"/>
    </row>
    <row r="78" spans="1:26" ht="16.5" thickBot="1" thickTop="1">
      <c r="A78" s="2470">
        <v>1945</v>
      </c>
      <c r="B78" s="2471" t="s">
        <v>685</v>
      </c>
      <c r="C78" s="2724"/>
      <c r="D78" s="2553"/>
      <c r="E78" s="2554"/>
      <c r="F78" s="2555"/>
      <c r="G78" s="2725"/>
      <c r="H78" s="2476"/>
      <c r="I78" s="2422"/>
      <c r="J78" s="2518"/>
      <c r="K78" s="2478"/>
      <c r="L78" s="2714"/>
      <c r="M78" s="2557"/>
      <c r="N78" s="2558"/>
      <c r="O78" s="2478"/>
      <c r="P78" s="2726"/>
      <c r="Q78" s="2560"/>
      <c r="R78" s="2561"/>
      <c r="S78" s="2478"/>
      <c r="T78" s="2507">
        <f t="shared" si="10"/>
        <v>0</v>
      </c>
      <c r="U78" s="2519">
        <f t="shared" si="14"/>
        <v>6</v>
      </c>
      <c r="V78" s="2520">
        <f t="shared" si="11"/>
        <v>0</v>
      </c>
      <c r="W78" s="2488">
        <f t="shared" si="12"/>
        <v>0</v>
      </c>
      <c r="X78" s="2489">
        <f t="shared" si="13"/>
        <v>6</v>
      </c>
      <c r="Y78" s="2716"/>
      <c r="Z78" s="2562"/>
    </row>
    <row r="79" spans="1:26" ht="15.75" thickBot="1">
      <c r="A79" s="2563" t="s">
        <v>206</v>
      </c>
      <c r="B79" s="404" t="s">
        <v>687</v>
      </c>
      <c r="C79" s="2717"/>
      <c r="D79" s="2522"/>
      <c r="E79" s="2524"/>
      <c r="F79" s="2565"/>
      <c r="G79" s="2727"/>
      <c r="H79" s="2525"/>
      <c r="I79" s="2422"/>
      <c r="J79" s="2526"/>
      <c r="K79" s="2478"/>
      <c r="L79" s="2719"/>
      <c r="M79" s="2527"/>
      <c r="N79" s="2528"/>
      <c r="O79" s="2478"/>
      <c r="P79" s="2720"/>
      <c r="Q79" s="2530"/>
      <c r="R79" s="2531"/>
      <c r="S79" s="2478"/>
      <c r="T79" s="2507">
        <f t="shared" si="10"/>
        <v>0</v>
      </c>
      <c r="U79" s="2532">
        <f t="shared" si="14"/>
        <v>6</v>
      </c>
      <c r="V79" s="2533">
        <f t="shared" si="11"/>
        <v>0</v>
      </c>
      <c r="W79" s="2534">
        <f t="shared" si="12"/>
        <v>0</v>
      </c>
      <c r="X79" s="2535">
        <f t="shared" si="13"/>
        <v>6</v>
      </c>
      <c r="Y79" s="2716"/>
      <c r="Z79" s="2537"/>
    </row>
    <row r="80" spans="1:26" ht="15.75" thickBot="1">
      <c r="A80" s="2563" t="s">
        <v>206</v>
      </c>
      <c r="B80" s="404" t="s">
        <v>682</v>
      </c>
      <c r="C80" s="2717"/>
      <c r="D80" s="2522"/>
      <c r="E80" s="2524"/>
      <c r="F80" s="2565"/>
      <c r="G80" s="2727"/>
      <c r="H80" s="2525"/>
      <c r="I80" s="2422"/>
      <c r="J80" s="2526"/>
      <c r="K80" s="2478"/>
      <c r="L80" s="2719"/>
      <c r="M80" s="2527"/>
      <c r="N80" s="2528"/>
      <c r="O80" s="2478"/>
      <c r="P80" s="2720"/>
      <c r="Q80" s="2530"/>
      <c r="R80" s="2531"/>
      <c r="S80" s="2478"/>
      <c r="T80" s="2507">
        <f t="shared" si="10"/>
        <v>0</v>
      </c>
      <c r="U80" s="2532">
        <f t="shared" si="14"/>
        <v>6</v>
      </c>
      <c r="V80" s="2533">
        <f t="shared" si="11"/>
        <v>0</v>
      </c>
      <c r="W80" s="2534">
        <f t="shared" si="12"/>
        <v>0</v>
      </c>
      <c r="X80" s="2535">
        <f t="shared" si="13"/>
        <v>6</v>
      </c>
      <c r="Y80" s="2716"/>
      <c r="Z80" s="2537"/>
    </row>
    <row r="81" spans="1:26" ht="15.75" thickBot="1">
      <c r="A81" s="2494" t="s">
        <v>206</v>
      </c>
      <c r="B81" s="2495" t="s">
        <v>684</v>
      </c>
      <c r="C81" s="2705"/>
      <c r="D81" s="2497"/>
      <c r="E81" s="2498"/>
      <c r="F81" s="2452"/>
      <c r="G81" s="2706"/>
      <c r="H81" s="2499"/>
      <c r="I81" s="2422"/>
      <c r="J81" s="2544"/>
      <c r="K81" s="2478"/>
      <c r="L81" s="2707"/>
      <c r="M81" s="2502"/>
      <c r="N81" s="2503"/>
      <c r="O81" s="2478"/>
      <c r="P81" s="2708"/>
      <c r="Q81" s="2505"/>
      <c r="R81" s="2506"/>
      <c r="S81" s="2478"/>
      <c r="T81" s="2507">
        <f t="shared" si="10"/>
        <v>0</v>
      </c>
      <c r="U81" s="2551">
        <f t="shared" si="14"/>
        <v>6</v>
      </c>
      <c r="V81" s="2509">
        <f t="shared" si="11"/>
        <v>0</v>
      </c>
      <c r="W81" s="2510">
        <f t="shared" si="12"/>
        <v>0</v>
      </c>
      <c r="X81" s="2511">
        <f t="shared" si="13"/>
        <v>6</v>
      </c>
      <c r="Y81" s="2716"/>
      <c r="Z81" s="2513"/>
    </row>
    <row r="82" spans="1:26" ht="16.5" thickBot="1" thickTop="1">
      <c r="A82" s="288">
        <v>1946</v>
      </c>
      <c r="B82" s="316" t="s">
        <v>685</v>
      </c>
      <c r="C82" s="2711"/>
      <c r="D82" s="2473"/>
      <c r="E82" s="2474"/>
      <c r="F82" s="2475"/>
      <c r="G82" s="2712"/>
      <c r="H82" s="2517"/>
      <c r="I82" s="2422"/>
      <c r="J82" s="2518"/>
      <c r="K82" s="2478"/>
      <c r="L82" s="2714"/>
      <c r="M82" s="2480"/>
      <c r="N82" s="2481"/>
      <c r="O82" s="2478"/>
      <c r="P82" s="2715"/>
      <c r="Q82" s="2483"/>
      <c r="R82" s="2484"/>
      <c r="S82" s="2478"/>
      <c r="T82" s="2507">
        <f t="shared" si="10"/>
        <v>0</v>
      </c>
      <c r="U82" s="2519">
        <f t="shared" si="14"/>
        <v>6</v>
      </c>
      <c r="V82" s="2520">
        <f t="shared" si="11"/>
        <v>0</v>
      </c>
      <c r="W82" s="2488">
        <f t="shared" si="12"/>
        <v>0</v>
      </c>
      <c r="X82" s="2489">
        <f t="shared" si="13"/>
        <v>6</v>
      </c>
      <c r="Y82" s="2716"/>
      <c r="Z82" s="2491"/>
    </row>
    <row r="83" spans="1:26" ht="15.75" thickBot="1">
      <c r="A83" s="6" t="s">
        <v>206</v>
      </c>
      <c r="B83" s="404" t="s">
        <v>687</v>
      </c>
      <c r="C83" s="2717"/>
      <c r="D83" s="2522"/>
      <c r="E83" s="2524"/>
      <c r="F83" s="2523"/>
      <c r="G83" s="2718"/>
      <c r="H83" s="2525"/>
      <c r="I83" s="2422"/>
      <c r="J83" s="2526"/>
      <c r="K83" s="2478"/>
      <c r="L83" s="2719"/>
      <c r="M83" s="2527"/>
      <c r="N83" s="2528"/>
      <c r="O83" s="2478"/>
      <c r="P83" s="2720"/>
      <c r="Q83" s="2530"/>
      <c r="R83" s="2531"/>
      <c r="S83" s="2478"/>
      <c r="T83" s="2507">
        <f t="shared" si="10"/>
        <v>0</v>
      </c>
      <c r="U83" s="2532">
        <f t="shared" si="14"/>
        <v>6</v>
      </c>
      <c r="V83" s="2533">
        <f t="shared" si="11"/>
        <v>0</v>
      </c>
      <c r="W83" s="2534">
        <f t="shared" si="12"/>
        <v>0</v>
      </c>
      <c r="X83" s="2535">
        <f t="shared" si="13"/>
        <v>6</v>
      </c>
      <c r="Y83" s="2716"/>
      <c r="Z83" s="2537"/>
    </row>
    <row r="84" spans="1:26" ht="15.75" thickBot="1">
      <c r="A84" s="6" t="s">
        <v>206</v>
      </c>
      <c r="B84" s="404" t="s">
        <v>682</v>
      </c>
      <c r="C84" s="2717"/>
      <c r="D84" s="2540"/>
      <c r="E84" s="2541"/>
      <c r="F84" s="2542"/>
      <c r="G84" s="2722"/>
      <c r="H84" s="2525"/>
      <c r="I84" s="2422"/>
      <c r="J84" s="2526"/>
      <c r="K84" s="2478"/>
      <c r="L84" s="2719"/>
      <c r="M84" s="2527"/>
      <c r="N84" s="2528"/>
      <c r="O84" s="2478"/>
      <c r="P84" s="2720"/>
      <c r="Q84" s="2530"/>
      <c r="R84" s="2531"/>
      <c r="S84" s="2478"/>
      <c r="T84" s="2507">
        <f t="shared" si="10"/>
        <v>0</v>
      </c>
      <c r="U84" s="2532">
        <f t="shared" si="14"/>
        <v>6</v>
      </c>
      <c r="V84" s="2533">
        <f t="shared" si="11"/>
        <v>0</v>
      </c>
      <c r="W84" s="2534">
        <f t="shared" si="12"/>
        <v>0</v>
      </c>
      <c r="X84" s="2535">
        <f t="shared" si="13"/>
        <v>6</v>
      </c>
      <c r="Y84" s="2716"/>
      <c r="Z84" s="2537"/>
    </row>
    <row r="85" spans="1:26" ht="15.75" thickBot="1">
      <c r="A85" s="6" t="s">
        <v>206</v>
      </c>
      <c r="B85" s="404" t="s">
        <v>684</v>
      </c>
      <c r="C85" s="2721"/>
      <c r="D85" s="2577"/>
      <c r="E85" s="2578"/>
      <c r="F85" s="2579"/>
      <c r="G85" s="2728"/>
      <c r="H85" s="2543"/>
      <c r="I85" s="2581"/>
      <c r="J85" s="2544"/>
      <c r="K85" s="2583"/>
      <c r="L85" s="2729"/>
      <c r="M85" s="2585"/>
      <c r="N85" s="2586"/>
      <c r="O85" s="2583"/>
      <c r="P85" s="2730"/>
      <c r="Q85" s="2588"/>
      <c r="R85" s="2589"/>
      <c r="S85" s="2583"/>
      <c r="T85" s="2590">
        <f t="shared" si="10"/>
        <v>0</v>
      </c>
      <c r="U85" s="2591">
        <f t="shared" si="14"/>
        <v>6</v>
      </c>
      <c r="V85" s="2592">
        <f t="shared" si="11"/>
        <v>0</v>
      </c>
      <c r="W85" s="2593">
        <f t="shared" si="12"/>
        <v>0</v>
      </c>
      <c r="X85" s="2594">
        <f t="shared" si="13"/>
        <v>6</v>
      </c>
      <c r="Y85" s="2716"/>
      <c r="Z85" s="2595"/>
    </row>
    <row r="86" ht="13.5" thickBot="1"/>
    <row r="87" spans="1:26" ht="31.5" thickBot="1" thickTop="1">
      <c r="A87" s="2418"/>
      <c r="B87" s="2418"/>
      <c r="C87" s="2419" t="s">
        <v>1557</v>
      </c>
      <c r="D87" s="2420"/>
      <c r="E87" s="2420"/>
      <c r="F87" s="2420"/>
      <c r="G87" s="2420"/>
      <c r="H87" s="2421"/>
      <c r="I87" s="2422"/>
      <c r="J87" s="2423" t="s">
        <v>1558</v>
      </c>
      <c r="K87" s="2424"/>
      <c r="L87" s="2731"/>
      <c r="M87" s="2731"/>
      <c r="N87" s="2732"/>
      <c r="O87" s="2733"/>
      <c r="P87" s="2732"/>
      <c r="Q87" s="2732"/>
      <c r="R87" s="2734" t="s">
        <v>1586</v>
      </c>
      <c r="S87" s="2733"/>
      <c r="T87" s="2731"/>
      <c r="U87" s="2732"/>
      <c r="V87" s="2732"/>
      <c r="W87" s="2735"/>
      <c r="X87" s="2735"/>
      <c r="Y87" s="2735"/>
      <c r="Z87" s="2736"/>
    </row>
    <row r="88" spans="1:26" ht="12.75">
      <c r="A88" s="2418"/>
      <c r="B88" s="2433"/>
      <c r="C88" s="2434" t="s">
        <v>1315</v>
      </c>
      <c r="D88" s="2635" t="s">
        <v>1577</v>
      </c>
      <c r="E88" s="2691" t="s">
        <v>1578</v>
      </c>
      <c r="F88" s="2437"/>
      <c r="G88" s="2437"/>
      <c r="H88" s="2438" t="s">
        <v>1562</v>
      </c>
      <c r="I88" s="2692"/>
      <c r="J88" s="2439" t="s">
        <v>1563</v>
      </c>
      <c r="K88" s="2442"/>
      <c r="L88" s="2693" t="s">
        <v>77</v>
      </c>
      <c r="M88" s="2441" t="s">
        <v>1564</v>
      </c>
      <c r="N88" s="2441"/>
      <c r="O88" s="2442"/>
      <c r="P88" s="2443" t="s">
        <v>70</v>
      </c>
      <c r="Q88" s="2441" t="s">
        <v>1564</v>
      </c>
      <c r="R88" s="2441"/>
      <c r="S88" s="2442"/>
      <c r="T88" s="2695" t="s">
        <v>54</v>
      </c>
      <c r="U88" s="2445" t="s">
        <v>1565</v>
      </c>
      <c r="V88" s="1425"/>
      <c r="W88" s="1425"/>
      <c r="X88" s="2446"/>
      <c r="Y88" s="2696" t="s">
        <v>903</v>
      </c>
      <c r="Z88" s="2697" t="s">
        <v>903</v>
      </c>
    </row>
    <row r="89" spans="1:26" ht="13.5" thickBot="1">
      <c r="A89" s="2448"/>
      <c r="B89" s="2449"/>
      <c r="C89" s="2737" t="s">
        <v>1580</v>
      </c>
      <c r="D89" s="2635" t="s">
        <v>1581</v>
      </c>
      <c r="E89" s="2451" t="s">
        <v>1582</v>
      </c>
      <c r="F89" s="2452"/>
      <c r="G89" s="2452"/>
      <c r="H89" s="2453"/>
      <c r="I89" s="2422"/>
      <c r="J89" s="2454" t="s">
        <v>1209</v>
      </c>
      <c r="K89" s="2424"/>
      <c r="L89" s="2699" t="s">
        <v>54</v>
      </c>
      <c r="M89" s="2456" t="s">
        <v>1563</v>
      </c>
      <c r="N89" s="2457" t="s">
        <v>1293</v>
      </c>
      <c r="O89" s="2424"/>
      <c r="P89" s="2458" t="s">
        <v>1569</v>
      </c>
      <c r="Q89" s="2459" t="s">
        <v>1563</v>
      </c>
      <c r="R89" s="2460" t="s">
        <v>1293</v>
      </c>
      <c r="S89" s="2424"/>
      <c r="T89" s="2702" t="s">
        <v>1570</v>
      </c>
      <c r="U89" s="2462" t="s">
        <v>1569</v>
      </c>
      <c r="V89" s="2463" t="s">
        <v>1563</v>
      </c>
      <c r="W89" s="2464" t="s">
        <v>1293</v>
      </c>
      <c r="X89" s="2465" t="s">
        <v>1571</v>
      </c>
      <c r="Y89" s="2703" t="s">
        <v>1583</v>
      </c>
      <c r="Z89" s="2704" t="s">
        <v>1325</v>
      </c>
    </row>
    <row r="90" spans="1:26" ht="15.75" thickBot="1">
      <c r="A90" s="2494" t="s">
        <v>206</v>
      </c>
      <c r="B90" s="2495" t="s">
        <v>684</v>
      </c>
      <c r="C90" s="2738"/>
      <c r="D90" s="2497">
        <v>0</v>
      </c>
      <c r="E90" s="2498"/>
      <c r="F90" s="2452"/>
      <c r="G90" s="2706"/>
      <c r="H90" s="2499"/>
      <c r="I90" s="2422"/>
      <c r="J90" s="2477"/>
      <c r="K90" s="2478"/>
      <c r="L90" s="2707"/>
      <c r="M90" s="2502"/>
      <c r="N90" s="2503"/>
      <c r="O90" s="2478"/>
      <c r="P90" s="2504"/>
      <c r="Q90" s="2505"/>
      <c r="R90" s="2506"/>
      <c r="S90" s="2478"/>
      <c r="T90" s="2507">
        <f aca="true" t="shared" si="15" ref="T90:T110">IF(M90="",0,L90+H90-Q90-R90)</f>
        <v>0</v>
      </c>
      <c r="U90" s="2551">
        <v>5</v>
      </c>
      <c r="V90" s="2509">
        <f aca="true" t="shared" si="16" ref="V90:V110">M90+IF(T90&gt;0,T90,0)+J90</f>
        <v>0</v>
      </c>
      <c r="W90" s="2510">
        <f aca="true" t="shared" si="17" ref="W90:W110">N90</f>
        <v>0</v>
      </c>
      <c r="X90" s="2511">
        <f aca="true" t="shared" si="18" ref="X90:X110">U90-V90-W90</f>
        <v>5</v>
      </c>
      <c r="Y90" s="2709"/>
      <c r="Z90" s="2513"/>
    </row>
    <row r="91" spans="1:26" ht="16.5" thickBot="1" thickTop="1">
      <c r="A91" s="288">
        <v>1942</v>
      </c>
      <c r="B91" s="316" t="s">
        <v>685</v>
      </c>
      <c r="C91" s="2739"/>
      <c r="D91" s="2473"/>
      <c r="E91" s="2474"/>
      <c r="F91" s="2475"/>
      <c r="G91" s="2712"/>
      <c r="H91" s="2517"/>
      <c r="I91" s="2713"/>
      <c r="J91" s="2518"/>
      <c r="K91" s="2478"/>
      <c r="L91" s="2714"/>
      <c r="M91" s="2480"/>
      <c r="N91" s="2481"/>
      <c r="O91" s="2478"/>
      <c r="P91" s="2482"/>
      <c r="Q91" s="2483"/>
      <c r="R91" s="2484"/>
      <c r="S91" s="2478"/>
      <c r="T91" s="2507">
        <f t="shared" si="15"/>
        <v>0</v>
      </c>
      <c r="U91" s="2519">
        <f aca="true" t="shared" si="19" ref="U91:U110">U90-V90+Y90+Z90</f>
        <v>5</v>
      </c>
      <c r="V91" s="2520">
        <f t="shared" si="16"/>
        <v>0</v>
      </c>
      <c r="W91" s="2488">
        <f t="shared" si="17"/>
        <v>0</v>
      </c>
      <c r="X91" s="2489">
        <f t="shared" si="18"/>
        <v>5</v>
      </c>
      <c r="Y91" s="2716"/>
      <c r="Z91" s="2491"/>
    </row>
    <row r="92" spans="1:26" ht="15.75" thickBot="1">
      <c r="A92" s="419" t="s">
        <v>206</v>
      </c>
      <c r="B92" s="404" t="s">
        <v>687</v>
      </c>
      <c r="C92" s="2740"/>
      <c r="D92" s="2522"/>
      <c r="E92" s="2524"/>
      <c r="F92" s="2523"/>
      <c r="G92" s="2718"/>
      <c r="H92" s="2525"/>
      <c r="I92" s="2422"/>
      <c r="J92" s="2526"/>
      <c r="K92" s="2478"/>
      <c r="L92" s="2719"/>
      <c r="M92" s="2527"/>
      <c r="N92" s="2528"/>
      <c r="O92" s="2478"/>
      <c r="P92" s="2529"/>
      <c r="Q92" s="2530"/>
      <c r="R92" s="2531"/>
      <c r="S92" s="2478"/>
      <c r="T92" s="2507">
        <f t="shared" si="15"/>
        <v>0</v>
      </c>
      <c r="U92" s="2532">
        <f t="shared" si="19"/>
        <v>5</v>
      </c>
      <c r="V92" s="2533">
        <f t="shared" si="16"/>
        <v>0</v>
      </c>
      <c r="W92" s="2534">
        <f t="shared" si="17"/>
        <v>0</v>
      </c>
      <c r="X92" s="2535">
        <f t="shared" si="18"/>
        <v>5</v>
      </c>
      <c r="Y92" s="2716"/>
      <c r="Z92" s="2537"/>
    </row>
    <row r="93" spans="1:26" ht="15.75" thickBot="1">
      <c r="A93" s="419" t="s">
        <v>206</v>
      </c>
      <c r="B93" s="404" t="s">
        <v>682</v>
      </c>
      <c r="C93" s="2740"/>
      <c r="D93" s="2522"/>
      <c r="E93" s="2524"/>
      <c r="F93" s="2523"/>
      <c r="G93" s="2718"/>
      <c r="H93" s="2525"/>
      <c r="I93" s="2422"/>
      <c r="J93" s="2526"/>
      <c r="K93" s="2478"/>
      <c r="L93" s="2719"/>
      <c r="M93" s="2527"/>
      <c r="N93" s="2528"/>
      <c r="O93" s="2478"/>
      <c r="P93" s="2529"/>
      <c r="Q93" s="2530"/>
      <c r="R93" s="2531"/>
      <c r="S93" s="2478"/>
      <c r="T93" s="2507">
        <f t="shared" si="15"/>
        <v>0</v>
      </c>
      <c r="U93" s="2532">
        <f t="shared" si="19"/>
        <v>5</v>
      </c>
      <c r="V93" s="2533">
        <f t="shared" si="16"/>
        <v>0</v>
      </c>
      <c r="W93" s="2534">
        <f t="shared" si="17"/>
        <v>0</v>
      </c>
      <c r="X93" s="2535">
        <f t="shared" si="18"/>
        <v>5</v>
      </c>
      <c r="Y93" s="2716"/>
      <c r="Z93" s="2537"/>
    </row>
    <row r="94" spans="1:26" ht="15.75" thickBot="1">
      <c r="A94" s="414" t="s">
        <v>206</v>
      </c>
      <c r="B94" s="2538" t="s">
        <v>684</v>
      </c>
      <c r="C94" s="2741"/>
      <c r="D94" s="2540"/>
      <c r="E94" s="2541"/>
      <c r="F94" s="2542"/>
      <c r="G94" s="2722"/>
      <c r="H94" s="2543"/>
      <c r="I94" s="2422"/>
      <c r="J94" s="2544"/>
      <c r="K94" s="2478"/>
      <c r="L94" s="2707"/>
      <c r="M94" s="2546"/>
      <c r="N94" s="2547"/>
      <c r="O94" s="2478"/>
      <c r="P94" s="2548"/>
      <c r="Q94" s="2549"/>
      <c r="R94" s="2550"/>
      <c r="S94" s="2478"/>
      <c r="T94" s="2507">
        <f t="shared" si="15"/>
        <v>0</v>
      </c>
      <c r="U94" s="2551">
        <f t="shared" si="19"/>
        <v>5</v>
      </c>
      <c r="V94" s="2509">
        <f t="shared" si="16"/>
        <v>0</v>
      </c>
      <c r="W94" s="2510">
        <f t="shared" si="17"/>
        <v>0</v>
      </c>
      <c r="X94" s="2511">
        <f t="shared" si="18"/>
        <v>5</v>
      </c>
      <c r="Y94" s="2716"/>
      <c r="Z94" s="2552"/>
    </row>
    <row r="95" spans="1:26" ht="16.5" thickBot="1" thickTop="1">
      <c r="A95" s="2470">
        <v>1943</v>
      </c>
      <c r="B95" s="2471" t="s">
        <v>685</v>
      </c>
      <c r="C95" s="2742"/>
      <c r="D95" s="2553"/>
      <c r="E95" s="2554"/>
      <c r="F95" s="2555"/>
      <c r="G95" s="2725"/>
      <c r="H95" s="2476"/>
      <c r="I95" s="2422"/>
      <c r="J95" s="2518"/>
      <c r="K95" s="2478"/>
      <c r="L95" s="2714"/>
      <c r="M95" s="2557"/>
      <c r="N95" s="2558"/>
      <c r="O95" s="2478"/>
      <c r="P95" s="2559"/>
      <c r="Q95" s="2560"/>
      <c r="R95" s="2561"/>
      <c r="S95" s="2478"/>
      <c r="T95" s="2507">
        <f t="shared" si="15"/>
        <v>0</v>
      </c>
      <c r="U95" s="2519">
        <f t="shared" si="19"/>
        <v>5</v>
      </c>
      <c r="V95" s="2520">
        <f t="shared" si="16"/>
        <v>0</v>
      </c>
      <c r="W95" s="2488">
        <f t="shared" si="17"/>
        <v>0</v>
      </c>
      <c r="X95" s="2489">
        <f t="shared" si="18"/>
        <v>5</v>
      </c>
      <c r="Y95" s="2716"/>
      <c r="Z95" s="2562"/>
    </row>
    <row r="96" spans="1:26" ht="15.75" thickBot="1">
      <c r="A96" s="2563" t="s">
        <v>206</v>
      </c>
      <c r="B96" s="404" t="s">
        <v>687</v>
      </c>
      <c r="C96" s="2740"/>
      <c r="D96" s="2522"/>
      <c r="E96" s="2524"/>
      <c r="F96" s="2565"/>
      <c r="G96" s="2727"/>
      <c r="H96" s="2525"/>
      <c r="I96" s="2422"/>
      <c r="J96" s="2526"/>
      <c r="K96" s="2478"/>
      <c r="L96" s="2719"/>
      <c r="M96" s="2527"/>
      <c r="N96" s="2528"/>
      <c r="O96" s="2478"/>
      <c r="P96" s="2529"/>
      <c r="Q96" s="2530"/>
      <c r="R96" s="2531"/>
      <c r="S96" s="2478"/>
      <c r="T96" s="2507">
        <f t="shared" si="15"/>
        <v>0</v>
      </c>
      <c r="U96" s="2532">
        <f t="shared" si="19"/>
        <v>5</v>
      </c>
      <c r="V96" s="2533">
        <f t="shared" si="16"/>
        <v>0</v>
      </c>
      <c r="W96" s="2534">
        <f t="shared" si="17"/>
        <v>0</v>
      </c>
      <c r="X96" s="2535">
        <f t="shared" si="18"/>
        <v>5</v>
      </c>
      <c r="Y96" s="2716"/>
      <c r="Z96" s="2537"/>
    </row>
    <row r="97" spans="1:26" ht="15.75" thickBot="1">
      <c r="A97" s="2563" t="s">
        <v>206</v>
      </c>
      <c r="B97" s="404" t="s">
        <v>682</v>
      </c>
      <c r="C97" s="2740"/>
      <c r="D97" s="2522"/>
      <c r="E97" s="2524"/>
      <c r="F97" s="2565"/>
      <c r="G97" s="2727"/>
      <c r="H97" s="2525"/>
      <c r="I97" s="2422"/>
      <c r="J97" s="2526"/>
      <c r="K97" s="2478"/>
      <c r="L97" s="2719"/>
      <c r="M97" s="2527"/>
      <c r="N97" s="2528"/>
      <c r="O97" s="2478"/>
      <c r="P97" s="2529"/>
      <c r="Q97" s="2530"/>
      <c r="R97" s="2531"/>
      <c r="S97" s="2478"/>
      <c r="T97" s="2507">
        <f t="shared" si="15"/>
        <v>0</v>
      </c>
      <c r="U97" s="2532">
        <f t="shared" si="19"/>
        <v>5</v>
      </c>
      <c r="V97" s="2533">
        <f t="shared" si="16"/>
        <v>0</v>
      </c>
      <c r="W97" s="2534">
        <f t="shared" si="17"/>
        <v>0</v>
      </c>
      <c r="X97" s="2535">
        <f t="shared" si="18"/>
        <v>5</v>
      </c>
      <c r="Y97" s="2716"/>
      <c r="Z97" s="2537"/>
    </row>
    <row r="98" spans="1:26" ht="15.75" thickBot="1">
      <c r="A98" s="2494" t="s">
        <v>206</v>
      </c>
      <c r="B98" s="2495" t="s">
        <v>684</v>
      </c>
      <c r="C98" s="2738"/>
      <c r="D98" s="2497"/>
      <c r="E98" s="2498"/>
      <c r="F98" s="2452"/>
      <c r="G98" s="2706"/>
      <c r="H98" s="2499"/>
      <c r="I98" s="2422"/>
      <c r="J98" s="2544"/>
      <c r="K98" s="2478"/>
      <c r="L98" s="2707"/>
      <c r="M98" s="2502"/>
      <c r="N98" s="2503"/>
      <c r="O98" s="2478"/>
      <c r="P98" s="2504"/>
      <c r="Q98" s="2505"/>
      <c r="R98" s="2506"/>
      <c r="S98" s="2478"/>
      <c r="T98" s="2507">
        <f t="shared" si="15"/>
        <v>0</v>
      </c>
      <c r="U98" s="2551">
        <f t="shared" si="19"/>
        <v>5</v>
      </c>
      <c r="V98" s="2509">
        <f t="shared" si="16"/>
        <v>0</v>
      </c>
      <c r="W98" s="2510">
        <f t="shared" si="17"/>
        <v>0</v>
      </c>
      <c r="X98" s="2511">
        <f t="shared" si="18"/>
        <v>5</v>
      </c>
      <c r="Y98" s="2716"/>
      <c r="Z98" s="2513"/>
    </row>
    <row r="99" spans="1:26" ht="16.5" thickBot="1" thickTop="1">
      <c r="A99" s="288">
        <v>1944</v>
      </c>
      <c r="B99" s="316" t="s">
        <v>685</v>
      </c>
      <c r="C99" s="2739"/>
      <c r="D99" s="2473"/>
      <c r="E99" s="2474"/>
      <c r="F99" s="2475"/>
      <c r="G99" s="2712"/>
      <c r="H99" s="2517"/>
      <c r="I99" s="2422"/>
      <c r="J99" s="2518"/>
      <c r="K99" s="2478"/>
      <c r="L99" s="2714"/>
      <c r="M99" s="2480"/>
      <c r="N99" s="2481"/>
      <c r="O99" s="2478"/>
      <c r="P99" s="2482"/>
      <c r="Q99" s="2483"/>
      <c r="R99" s="2484"/>
      <c r="S99" s="2478"/>
      <c r="T99" s="2507">
        <f t="shared" si="15"/>
        <v>0</v>
      </c>
      <c r="U99" s="2519">
        <f t="shared" si="19"/>
        <v>5</v>
      </c>
      <c r="V99" s="2520">
        <f t="shared" si="16"/>
        <v>0</v>
      </c>
      <c r="W99" s="2488">
        <f t="shared" si="17"/>
        <v>0</v>
      </c>
      <c r="X99" s="2489">
        <f t="shared" si="18"/>
        <v>5</v>
      </c>
      <c r="Y99" s="2716"/>
      <c r="Z99" s="2491"/>
    </row>
    <row r="100" spans="1:26" ht="15.75" thickBot="1">
      <c r="A100" s="6" t="s">
        <v>206</v>
      </c>
      <c r="B100" s="404" t="s">
        <v>687</v>
      </c>
      <c r="C100" s="2740"/>
      <c r="D100" s="2522"/>
      <c r="E100" s="2524"/>
      <c r="F100" s="2523"/>
      <c r="G100" s="2718"/>
      <c r="H100" s="2525"/>
      <c r="I100" s="2422"/>
      <c r="J100" s="2526"/>
      <c r="K100" s="2478"/>
      <c r="L100" s="2719"/>
      <c r="M100" s="2527"/>
      <c r="N100" s="2528"/>
      <c r="O100" s="2478"/>
      <c r="P100" s="2529"/>
      <c r="Q100" s="2530"/>
      <c r="R100" s="2531"/>
      <c r="S100" s="2478"/>
      <c r="T100" s="2507">
        <f t="shared" si="15"/>
        <v>0</v>
      </c>
      <c r="U100" s="2532">
        <f t="shared" si="19"/>
        <v>5</v>
      </c>
      <c r="V100" s="2533">
        <f t="shared" si="16"/>
        <v>0</v>
      </c>
      <c r="W100" s="2534">
        <f t="shared" si="17"/>
        <v>0</v>
      </c>
      <c r="X100" s="2535">
        <f t="shared" si="18"/>
        <v>5</v>
      </c>
      <c r="Y100" s="2716"/>
      <c r="Z100" s="2537"/>
    </row>
    <row r="101" spans="1:26" ht="15.75" thickBot="1">
      <c r="A101" s="6" t="s">
        <v>206</v>
      </c>
      <c r="B101" s="404" t="s">
        <v>682</v>
      </c>
      <c r="C101" s="2740"/>
      <c r="D101" s="2522"/>
      <c r="E101" s="2524"/>
      <c r="F101" s="2523"/>
      <c r="G101" s="2718"/>
      <c r="H101" s="2525"/>
      <c r="I101" s="2422"/>
      <c r="J101" s="2526"/>
      <c r="K101" s="2478"/>
      <c r="L101" s="2719"/>
      <c r="M101" s="2527"/>
      <c r="N101" s="2528"/>
      <c r="O101" s="2478"/>
      <c r="P101" s="2529"/>
      <c r="Q101" s="2530"/>
      <c r="R101" s="2531"/>
      <c r="S101" s="2478"/>
      <c r="T101" s="2507">
        <f t="shared" si="15"/>
        <v>0</v>
      </c>
      <c r="U101" s="2532">
        <f t="shared" si="19"/>
        <v>5</v>
      </c>
      <c r="V101" s="2533">
        <f t="shared" si="16"/>
        <v>0</v>
      </c>
      <c r="W101" s="2534">
        <f t="shared" si="17"/>
        <v>0</v>
      </c>
      <c r="X101" s="2535">
        <f t="shared" si="18"/>
        <v>5</v>
      </c>
      <c r="Y101" s="2716"/>
      <c r="Z101" s="2537"/>
    </row>
    <row r="102" spans="1:26" ht="15.75" thickBot="1">
      <c r="A102" s="414" t="s">
        <v>206</v>
      </c>
      <c r="B102" s="2538" t="s">
        <v>684</v>
      </c>
      <c r="C102" s="2741"/>
      <c r="D102" s="2540"/>
      <c r="E102" s="2541"/>
      <c r="F102" s="2542"/>
      <c r="G102" s="2722"/>
      <c r="H102" s="2543"/>
      <c r="I102" s="2422"/>
      <c r="J102" s="2544"/>
      <c r="K102" s="2478"/>
      <c r="L102" s="2707"/>
      <c r="M102" s="2546"/>
      <c r="N102" s="2547"/>
      <c r="O102" s="2478"/>
      <c r="P102" s="2548"/>
      <c r="Q102" s="2549"/>
      <c r="R102" s="2550"/>
      <c r="S102" s="2478"/>
      <c r="T102" s="2507">
        <f t="shared" si="15"/>
        <v>0</v>
      </c>
      <c r="U102" s="2551">
        <f t="shared" si="19"/>
        <v>5</v>
      </c>
      <c r="V102" s="2509">
        <f t="shared" si="16"/>
        <v>0</v>
      </c>
      <c r="W102" s="2510">
        <f t="shared" si="17"/>
        <v>0</v>
      </c>
      <c r="X102" s="2511">
        <f t="shared" si="18"/>
        <v>5</v>
      </c>
      <c r="Y102" s="2716"/>
      <c r="Z102" s="2552"/>
    </row>
    <row r="103" spans="1:26" ht="16.5" thickBot="1" thickTop="1">
      <c r="A103" s="2470">
        <v>1945</v>
      </c>
      <c r="B103" s="2471" t="s">
        <v>685</v>
      </c>
      <c r="C103" s="2742"/>
      <c r="D103" s="2553"/>
      <c r="E103" s="2554"/>
      <c r="F103" s="2555"/>
      <c r="G103" s="2725"/>
      <c r="H103" s="2476"/>
      <c r="I103" s="2422"/>
      <c r="J103" s="2518"/>
      <c r="K103" s="2478"/>
      <c r="L103" s="2714"/>
      <c r="M103" s="2557"/>
      <c r="N103" s="2558"/>
      <c r="O103" s="2478"/>
      <c r="P103" s="2559"/>
      <c r="Q103" s="2560"/>
      <c r="R103" s="2561"/>
      <c r="S103" s="2478"/>
      <c r="T103" s="2507">
        <f t="shared" si="15"/>
        <v>0</v>
      </c>
      <c r="U103" s="2519">
        <f t="shared" si="19"/>
        <v>5</v>
      </c>
      <c r="V103" s="2520">
        <f t="shared" si="16"/>
        <v>0</v>
      </c>
      <c r="W103" s="2488">
        <f t="shared" si="17"/>
        <v>0</v>
      </c>
      <c r="X103" s="2489">
        <f t="shared" si="18"/>
        <v>5</v>
      </c>
      <c r="Y103" s="2716"/>
      <c r="Z103" s="2562"/>
    </row>
    <row r="104" spans="1:26" ht="15.75" thickBot="1">
      <c r="A104" s="2563" t="s">
        <v>206</v>
      </c>
      <c r="B104" s="404" t="s">
        <v>687</v>
      </c>
      <c r="C104" s="2740"/>
      <c r="D104" s="2522"/>
      <c r="E104" s="2524"/>
      <c r="F104" s="2565"/>
      <c r="G104" s="2727"/>
      <c r="H104" s="2525"/>
      <c r="I104" s="2422"/>
      <c r="J104" s="2526"/>
      <c r="K104" s="2478"/>
      <c r="L104" s="2719"/>
      <c r="M104" s="2527"/>
      <c r="N104" s="2528"/>
      <c r="O104" s="2478"/>
      <c r="P104" s="2529"/>
      <c r="Q104" s="2530"/>
      <c r="R104" s="2531"/>
      <c r="S104" s="2478"/>
      <c r="T104" s="2507">
        <f t="shared" si="15"/>
        <v>0</v>
      </c>
      <c r="U104" s="2532">
        <f t="shared" si="19"/>
        <v>5</v>
      </c>
      <c r="V104" s="2533">
        <f t="shared" si="16"/>
        <v>0</v>
      </c>
      <c r="W104" s="2534">
        <f t="shared" si="17"/>
        <v>0</v>
      </c>
      <c r="X104" s="2535">
        <f t="shared" si="18"/>
        <v>5</v>
      </c>
      <c r="Y104" s="2716"/>
      <c r="Z104" s="2537"/>
    </row>
    <row r="105" spans="1:26" ht="15.75" thickBot="1">
      <c r="A105" s="2563" t="s">
        <v>206</v>
      </c>
      <c r="B105" s="404" t="s">
        <v>682</v>
      </c>
      <c r="C105" s="2740"/>
      <c r="D105" s="2522"/>
      <c r="E105" s="2524"/>
      <c r="F105" s="2565"/>
      <c r="G105" s="2727"/>
      <c r="H105" s="2525"/>
      <c r="I105" s="2422"/>
      <c r="J105" s="2526"/>
      <c r="K105" s="2478"/>
      <c r="L105" s="2719"/>
      <c r="M105" s="2527"/>
      <c r="N105" s="2528"/>
      <c r="O105" s="2478"/>
      <c r="P105" s="2529"/>
      <c r="Q105" s="2530"/>
      <c r="R105" s="2531"/>
      <c r="S105" s="2478"/>
      <c r="T105" s="2507">
        <f t="shared" si="15"/>
        <v>0</v>
      </c>
      <c r="U105" s="2532">
        <f t="shared" si="19"/>
        <v>5</v>
      </c>
      <c r="V105" s="2533">
        <f t="shared" si="16"/>
        <v>0</v>
      </c>
      <c r="W105" s="2534">
        <f t="shared" si="17"/>
        <v>0</v>
      </c>
      <c r="X105" s="2535">
        <f t="shared" si="18"/>
        <v>5</v>
      </c>
      <c r="Y105" s="2716"/>
      <c r="Z105" s="2537"/>
    </row>
    <row r="106" spans="1:26" ht="15.75" thickBot="1">
      <c r="A106" s="2494" t="s">
        <v>206</v>
      </c>
      <c r="B106" s="2495" t="s">
        <v>684</v>
      </c>
      <c r="C106" s="2738"/>
      <c r="D106" s="2497"/>
      <c r="E106" s="2498"/>
      <c r="F106" s="2452"/>
      <c r="G106" s="2706"/>
      <c r="H106" s="2499"/>
      <c r="I106" s="2422"/>
      <c r="J106" s="2544"/>
      <c r="K106" s="2478"/>
      <c r="L106" s="2707"/>
      <c r="M106" s="2502"/>
      <c r="N106" s="2503"/>
      <c r="O106" s="2478"/>
      <c r="P106" s="2504"/>
      <c r="Q106" s="2505"/>
      <c r="R106" s="2506"/>
      <c r="S106" s="2478"/>
      <c r="T106" s="2507">
        <f t="shared" si="15"/>
        <v>0</v>
      </c>
      <c r="U106" s="2551">
        <f t="shared" si="19"/>
        <v>5</v>
      </c>
      <c r="V106" s="2509">
        <f t="shared" si="16"/>
        <v>0</v>
      </c>
      <c r="W106" s="2510">
        <f t="shared" si="17"/>
        <v>0</v>
      </c>
      <c r="X106" s="2511">
        <f t="shared" si="18"/>
        <v>5</v>
      </c>
      <c r="Y106" s="2716"/>
      <c r="Z106" s="2513"/>
    </row>
    <row r="107" spans="1:26" ht="16.5" thickBot="1" thickTop="1">
      <c r="A107" s="288">
        <v>1946</v>
      </c>
      <c r="B107" s="316" t="s">
        <v>685</v>
      </c>
      <c r="C107" s="2739"/>
      <c r="D107" s="2473"/>
      <c r="E107" s="2474"/>
      <c r="F107" s="2475"/>
      <c r="G107" s="2712"/>
      <c r="H107" s="2517"/>
      <c r="I107" s="2422"/>
      <c r="J107" s="2518"/>
      <c r="K107" s="2478"/>
      <c r="L107" s="2714"/>
      <c r="M107" s="2480"/>
      <c r="N107" s="2481"/>
      <c r="O107" s="2478"/>
      <c r="P107" s="2482"/>
      <c r="Q107" s="2483"/>
      <c r="R107" s="2484"/>
      <c r="S107" s="2478"/>
      <c r="T107" s="2507">
        <f t="shared" si="15"/>
        <v>0</v>
      </c>
      <c r="U107" s="2519">
        <f t="shared" si="19"/>
        <v>5</v>
      </c>
      <c r="V107" s="2520">
        <f t="shared" si="16"/>
        <v>0</v>
      </c>
      <c r="W107" s="2488">
        <f t="shared" si="17"/>
        <v>0</v>
      </c>
      <c r="X107" s="2489">
        <f t="shared" si="18"/>
        <v>5</v>
      </c>
      <c r="Y107" s="2716"/>
      <c r="Z107" s="2491"/>
    </row>
    <row r="108" spans="1:26" ht="15.75" thickBot="1">
      <c r="A108" s="6" t="s">
        <v>206</v>
      </c>
      <c r="B108" s="404" t="s">
        <v>687</v>
      </c>
      <c r="C108" s="2740"/>
      <c r="D108" s="2522"/>
      <c r="E108" s="2524"/>
      <c r="F108" s="2523"/>
      <c r="G108" s="2718"/>
      <c r="H108" s="2525"/>
      <c r="I108" s="2422"/>
      <c r="J108" s="2526"/>
      <c r="K108" s="2478"/>
      <c r="L108" s="2719"/>
      <c r="M108" s="2527"/>
      <c r="N108" s="2528"/>
      <c r="O108" s="2478"/>
      <c r="P108" s="2529"/>
      <c r="Q108" s="2530"/>
      <c r="R108" s="2531"/>
      <c r="S108" s="2478"/>
      <c r="T108" s="2507">
        <f t="shared" si="15"/>
        <v>0</v>
      </c>
      <c r="U108" s="2532">
        <f t="shared" si="19"/>
        <v>5</v>
      </c>
      <c r="V108" s="2533">
        <f t="shared" si="16"/>
        <v>0</v>
      </c>
      <c r="W108" s="2534">
        <f t="shared" si="17"/>
        <v>0</v>
      </c>
      <c r="X108" s="2535">
        <f t="shared" si="18"/>
        <v>5</v>
      </c>
      <c r="Y108" s="2716"/>
      <c r="Z108" s="2537"/>
    </row>
    <row r="109" spans="1:26" ht="15.75" thickBot="1">
      <c r="A109" s="6" t="s">
        <v>206</v>
      </c>
      <c r="B109" s="404" t="s">
        <v>682</v>
      </c>
      <c r="C109" s="2740"/>
      <c r="D109" s="2540"/>
      <c r="E109" s="2541"/>
      <c r="F109" s="2542"/>
      <c r="G109" s="2722"/>
      <c r="H109" s="2525"/>
      <c r="I109" s="2422"/>
      <c r="J109" s="2526"/>
      <c r="K109" s="2478"/>
      <c r="L109" s="2719"/>
      <c r="M109" s="2527"/>
      <c r="N109" s="2528"/>
      <c r="O109" s="2478"/>
      <c r="P109" s="2529"/>
      <c r="Q109" s="2530"/>
      <c r="R109" s="2531"/>
      <c r="S109" s="2478"/>
      <c r="T109" s="2507">
        <f t="shared" si="15"/>
        <v>0</v>
      </c>
      <c r="U109" s="2532">
        <f t="shared" si="19"/>
        <v>5</v>
      </c>
      <c r="V109" s="2533">
        <f t="shared" si="16"/>
        <v>0</v>
      </c>
      <c r="W109" s="2534">
        <f t="shared" si="17"/>
        <v>0</v>
      </c>
      <c r="X109" s="2535">
        <f t="shared" si="18"/>
        <v>5</v>
      </c>
      <c r="Y109" s="2716"/>
      <c r="Z109" s="2537"/>
    </row>
    <row r="110" spans="1:26" ht="15.75" thickBot="1">
      <c r="A110" s="6" t="s">
        <v>206</v>
      </c>
      <c r="B110" s="404" t="s">
        <v>684</v>
      </c>
      <c r="C110" s="2741"/>
      <c r="D110" s="2577"/>
      <c r="E110" s="2578"/>
      <c r="F110" s="2579"/>
      <c r="G110" s="2728"/>
      <c r="H110" s="2543"/>
      <c r="I110" s="2581"/>
      <c r="J110" s="2544"/>
      <c r="K110" s="2583"/>
      <c r="L110" s="2729"/>
      <c r="M110" s="2585"/>
      <c r="N110" s="2586"/>
      <c r="O110" s="2583"/>
      <c r="P110" s="2587"/>
      <c r="Q110" s="2588"/>
      <c r="R110" s="2589"/>
      <c r="S110" s="2583"/>
      <c r="T110" s="2590">
        <f t="shared" si="15"/>
        <v>0</v>
      </c>
      <c r="U110" s="2591">
        <f t="shared" si="19"/>
        <v>5</v>
      </c>
      <c r="V110" s="2592">
        <f t="shared" si="16"/>
        <v>0</v>
      </c>
      <c r="W110" s="2593">
        <f t="shared" si="17"/>
        <v>0</v>
      </c>
      <c r="X110" s="2594">
        <f t="shared" si="18"/>
        <v>5</v>
      </c>
      <c r="Y110" s="2716"/>
      <c r="Z110" s="2595"/>
    </row>
    <row r="111" ht="13.5" thickBot="1"/>
    <row r="112" spans="1:26" ht="31.5" thickBot="1" thickTop="1">
      <c r="A112" s="2418"/>
      <c r="B112" s="2418"/>
      <c r="C112" s="2419" t="s">
        <v>1557</v>
      </c>
      <c r="D112" s="2420"/>
      <c r="E112" s="2420"/>
      <c r="F112" s="2420"/>
      <c r="G112" s="2420"/>
      <c r="H112" s="2421"/>
      <c r="I112" s="2422"/>
      <c r="J112" s="2423" t="s">
        <v>1558</v>
      </c>
      <c r="K112" s="2424"/>
      <c r="L112" s="2733"/>
      <c r="M112" s="2731"/>
      <c r="N112" s="2732"/>
      <c r="O112" s="2733"/>
      <c r="P112" s="2732"/>
      <c r="Q112" s="2732"/>
      <c r="R112" s="2743" t="s">
        <v>1587</v>
      </c>
      <c r="S112" s="2733"/>
      <c r="T112" s="2731"/>
      <c r="U112" s="2732"/>
      <c r="V112" s="2732"/>
      <c r="W112" s="2735"/>
      <c r="X112" s="2735"/>
      <c r="Y112" s="2735"/>
      <c r="Z112" s="2736"/>
    </row>
    <row r="113" spans="1:26" ht="12.75">
      <c r="A113" s="2418"/>
      <c r="B113" s="2433"/>
      <c r="C113" s="2434" t="s">
        <v>1315</v>
      </c>
      <c r="D113" s="2435" t="s">
        <v>1560</v>
      </c>
      <c r="E113" s="2691" t="s">
        <v>1578</v>
      </c>
      <c r="F113" s="2437"/>
      <c r="G113" s="2437"/>
      <c r="H113" s="2438" t="s">
        <v>1562</v>
      </c>
      <c r="I113" s="2744"/>
      <c r="J113" s="2439" t="s">
        <v>1563</v>
      </c>
      <c r="K113" s="2442"/>
      <c r="L113" s="2693" t="s">
        <v>1588</v>
      </c>
      <c r="M113" s="2441" t="s">
        <v>1564</v>
      </c>
      <c r="N113" s="2441"/>
      <c r="O113" s="2442"/>
      <c r="P113" s="2443" t="s">
        <v>70</v>
      </c>
      <c r="Q113" s="2441" t="s">
        <v>1564</v>
      </c>
      <c r="R113" s="2441"/>
      <c r="S113" s="2442"/>
      <c r="T113" s="2695" t="s">
        <v>54</v>
      </c>
      <c r="U113" s="2445" t="s">
        <v>1565</v>
      </c>
      <c r="V113" s="1425"/>
      <c r="W113" s="1425"/>
      <c r="X113" s="2446"/>
      <c r="Y113" s="2696" t="s">
        <v>903</v>
      </c>
      <c r="Z113" s="2697" t="s">
        <v>903</v>
      </c>
    </row>
    <row r="114" spans="1:26" ht="13.5" thickBot="1">
      <c r="A114" s="2448"/>
      <c r="B114" s="2449"/>
      <c r="C114" s="2737" t="s">
        <v>1580</v>
      </c>
      <c r="D114" s="2435" t="s">
        <v>1581</v>
      </c>
      <c r="E114" s="2451" t="s">
        <v>1582</v>
      </c>
      <c r="F114" s="2452"/>
      <c r="G114" s="2452"/>
      <c r="H114" s="2453"/>
      <c r="I114" s="2422"/>
      <c r="J114" s="2454" t="s">
        <v>1209</v>
      </c>
      <c r="K114" s="2424"/>
      <c r="L114" s="2699" t="s">
        <v>54</v>
      </c>
      <c r="M114" s="2456" t="s">
        <v>1563</v>
      </c>
      <c r="N114" s="2457" t="s">
        <v>1293</v>
      </c>
      <c r="O114" s="2424"/>
      <c r="P114" s="2458" t="s">
        <v>1569</v>
      </c>
      <c r="Q114" s="2459" t="s">
        <v>1563</v>
      </c>
      <c r="R114" s="2460" t="s">
        <v>1293</v>
      </c>
      <c r="S114" s="2424"/>
      <c r="T114" s="2702" t="s">
        <v>1570</v>
      </c>
      <c r="U114" s="2462" t="s">
        <v>1569</v>
      </c>
      <c r="V114" s="2463" t="s">
        <v>1563</v>
      </c>
      <c r="W114" s="2464" t="s">
        <v>1293</v>
      </c>
      <c r="X114" s="2465" t="s">
        <v>1571</v>
      </c>
      <c r="Y114" s="2703" t="s">
        <v>1583</v>
      </c>
      <c r="Z114" s="2704" t="s">
        <v>1325</v>
      </c>
    </row>
    <row r="115" spans="1:26" ht="15.75" thickBot="1">
      <c r="A115" s="2494" t="s">
        <v>206</v>
      </c>
      <c r="B115" s="2495" t="s">
        <v>684</v>
      </c>
      <c r="C115" s="2738"/>
      <c r="D115" s="2497">
        <v>0</v>
      </c>
      <c r="E115" s="2498" t="s">
        <v>1589</v>
      </c>
      <c r="F115" s="2452" t="s">
        <v>1575</v>
      </c>
      <c r="G115" s="2706" t="s">
        <v>1590</v>
      </c>
      <c r="H115" s="2499"/>
      <c r="I115" s="2422"/>
      <c r="J115" s="2477"/>
      <c r="K115" s="2478"/>
      <c r="L115" s="2707">
        <v>0</v>
      </c>
      <c r="M115" s="2502"/>
      <c r="N115" s="2503"/>
      <c r="O115" s="2478"/>
      <c r="P115" s="2504">
        <v>0</v>
      </c>
      <c r="Q115" s="2505"/>
      <c r="R115" s="2506"/>
      <c r="S115" s="2478"/>
      <c r="T115" s="2507">
        <f aca="true" t="shared" si="20" ref="T115:T135">IF(M115="",0,L115+H115-Q115-R115)</f>
        <v>0</v>
      </c>
      <c r="U115" s="2551">
        <v>5</v>
      </c>
      <c r="V115" s="2509">
        <f aca="true" t="shared" si="21" ref="V115:V135">M115+IF(T115&gt;0,T115,0)+J115</f>
        <v>0</v>
      </c>
      <c r="W115" s="2510">
        <f aca="true" t="shared" si="22" ref="W115:W135">N115</f>
        <v>0</v>
      </c>
      <c r="X115" s="2511">
        <f aca="true" t="shared" si="23" ref="X115:X135">U115-V115-W115</f>
        <v>5</v>
      </c>
      <c r="Y115" s="2709"/>
      <c r="Z115" s="2513"/>
    </row>
    <row r="116" spans="1:26" ht="16.5" thickBot="1" thickTop="1">
      <c r="A116" s="288">
        <v>1942</v>
      </c>
      <c r="B116" s="316" t="s">
        <v>685</v>
      </c>
      <c r="C116" s="2739"/>
      <c r="D116" s="2473"/>
      <c r="E116" s="2474"/>
      <c r="F116" s="2475"/>
      <c r="G116" s="2712"/>
      <c r="H116" s="2517"/>
      <c r="I116" s="2422"/>
      <c r="J116" s="2518"/>
      <c r="K116" s="2478"/>
      <c r="L116" s="2714"/>
      <c r="M116" s="2480"/>
      <c r="N116" s="2481"/>
      <c r="O116" s="2478"/>
      <c r="P116" s="2482"/>
      <c r="Q116" s="2483"/>
      <c r="R116" s="2484"/>
      <c r="S116" s="2478"/>
      <c r="T116" s="2507">
        <f t="shared" si="20"/>
        <v>0</v>
      </c>
      <c r="U116" s="2519">
        <f aca="true" t="shared" si="24" ref="U116:U135">U115-V115+Y115+Z115</f>
        <v>5</v>
      </c>
      <c r="V116" s="2520">
        <f t="shared" si="21"/>
        <v>0</v>
      </c>
      <c r="W116" s="2488">
        <f t="shared" si="22"/>
        <v>0</v>
      </c>
      <c r="X116" s="2489">
        <f t="shared" si="23"/>
        <v>5</v>
      </c>
      <c r="Y116" s="2716"/>
      <c r="Z116" s="2491"/>
    </row>
    <row r="117" spans="1:26" ht="15.75" thickBot="1">
      <c r="A117" s="419" t="s">
        <v>206</v>
      </c>
      <c r="B117" s="404" t="s">
        <v>687</v>
      </c>
      <c r="C117" s="2740"/>
      <c r="D117" s="2522"/>
      <c r="E117" s="2524"/>
      <c r="F117" s="2523"/>
      <c r="G117" s="2718"/>
      <c r="H117" s="2525"/>
      <c r="I117" s="2422"/>
      <c r="J117" s="2526"/>
      <c r="K117" s="2478"/>
      <c r="L117" s="2719"/>
      <c r="M117" s="2527"/>
      <c r="N117" s="2528"/>
      <c r="O117" s="2478"/>
      <c r="P117" s="2529"/>
      <c r="Q117" s="2530"/>
      <c r="R117" s="2531"/>
      <c r="S117" s="2478"/>
      <c r="T117" s="2507">
        <f t="shared" si="20"/>
        <v>0</v>
      </c>
      <c r="U117" s="2532">
        <f t="shared" si="24"/>
        <v>5</v>
      </c>
      <c r="V117" s="2533">
        <f t="shared" si="21"/>
        <v>0</v>
      </c>
      <c r="W117" s="2534">
        <f t="shared" si="22"/>
        <v>0</v>
      </c>
      <c r="X117" s="2535">
        <f t="shared" si="23"/>
        <v>5</v>
      </c>
      <c r="Y117" s="2716"/>
      <c r="Z117" s="2537"/>
    </row>
    <row r="118" spans="1:26" ht="15.75" thickBot="1">
      <c r="A118" s="419" t="s">
        <v>206</v>
      </c>
      <c r="B118" s="404" t="s">
        <v>682</v>
      </c>
      <c r="C118" s="2740"/>
      <c r="D118" s="2522"/>
      <c r="E118" s="2524"/>
      <c r="F118" s="2523"/>
      <c r="G118" s="2718"/>
      <c r="H118" s="2525"/>
      <c r="I118" s="2422"/>
      <c r="J118" s="2526"/>
      <c r="K118" s="2478"/>
      <c r="L118" s="2719"/>
      <c r="M118" s="2527"/>
      <c r="N118" s="2528"/>
      <c r="O118" s="2478"/>
      <c r="P118" s="2529"/>
      <c r="Q118" s="2530"/>
      <c r="R118" s="2531"/>
      <c r="S118" s="2478"/>
      <c r="T118" s="2507">
        <f t="shared" si="20"/>
        <v>0</v>
      </c>
      <c r="U118" s="2532">
        <f t="shared" si="24"/>
        <v>5</v>
      </c>
      <c r="V118" s="2533">
        <f t="shared" si="21"/>
        <v>0</v>
      </c>
      <c r="W118" s="2534">
        <f t="shared" si="22"/>
        <v>0</v>
      </c>
      <c r="X118" s="2535">
        <f t="shared" si="23"/>
        <v>5</v>
      </c>
      <c r="Y118" s="2716"/>
      <c r="Z118" s="2537"/>
    </row>
    <row r="119" spans="1:26" ht="15.75" thickBot="1">
      <c r="A119" s="414" t="s">
        <v>206</v>
      </c>
      <c r="B119" s="2538" t="s">
        <v>684</v>
      </c>
      <c r="C119" s="2741"/>
      <c r="D119" s="2540"/>
      <c r="E119" s="2541"/>
      <c r="F119" s="2542"/>
      <c r="G119" s="2722"/>
      <c r="H119" s="2543"/>
      <c r="I119" s="2422"/>
      <c r="J119" s="2544"/>
      <c r="K119" s="2478"/>
      <c r="L119" s="2707"/>
      <c r="M119" s="2546"/>
      <c r="N119" s="2547"/>
      <c r="O119" s="2478"/>
      <c r="P119" s="2548"/>
      <c r="Q119" s="2549"/>
      <c r="R119" s="2550"/>
      <c r="S119" s="2478"/>
      <c r="T119" s="2507">
        <f t="shared" si="20"/>
        <v>0</v>
      </c>
      <c r="U119" s="2551">
        <f t="shared" si="24"/>
        <v>5</v>
      </c>
      <c r="V119" s="2509">
        <f t="shared" si="21"/>
        <v>0</v>
      </c>
      <c r="W119" s="2510">
        <f t="shared" si="22"/>
        <v>0</v>
      </c>
      <c r="X119" s="2511">
        <f t="shared" si="23"/>
        <v>5</v>
      </c>
      <c r="Y119" s="2716"/>
      <c r="Z119" s="2552"/>
    </row>
    <row r="120" spans="1:26" ht="16.5" thickBot="1" thickTop="1">
      <c r="A120" s="2470">
        <v>1943</v>
      </c>
      <c r="B120" s="2471" t="s">
        <v>685</v>
      </c>
      <c r="C120" s="2742"/>
      <c r="D120" s="2553"/>
      <c r="E120" s="2554"/>
      <c r="F120" s="2555"/>
      <c r="G120" s="2725"/>
      <c r="H120" s="2476"/>
      <c r="I120" s="2422"/>
      <c r="J120" s="2518"/>
      <c r="K120" s="2478"/>
      <c r="L120" s="2714"/>
      <c r="M120" s="2557"/>
      <c r="N120" s="2558"/>
      <c r="O120" s="2478"/>
      <c r="P120" s="2559"/>
      <c r="Q120" s="2560"/>
      <c r="R120" s="2561"/>
      <c r="S120" s="2478"/>
      <c r="T120" s="2507">
        <f t="shared" si="20"/>
        <v>0</v>
      </c>
      <c r="U120" s="2519">
        <f t="shared" si="24"/>
        <v>5</v>
      </c>
      <c r="V120" s="2520">
        <f t="shared" si="21"/>
        <v>0</v>
      </c>
      <c r="W120" s="2488">
        <f t="shared" si="22"/>
        <v>0</v>
      </c>
      <c r="X120" s="2489">
        <f t="shared" si="23"/>
        <v>5</v>
      </c>
      <c r="Y120" s="2716"/>
      <c r="Z120" s="2562"/>
    </row>
    <row r="121" spans="1:26" ht="15.75" thickBot="1">
      <c r="A121" s="2563" t="s">
        <v>206</v>
      </c>
      <c r="B121" s="404" t="s">
        <v>687</v>
      </c>
      <c r="C121" s="2740"/>
      <c r="D121" s="2522"/>
      <c r="E121" s="2524"/>
      <c r="F121" s="2565"/>
      <c r="G121" s="2727"/>
      <c r="H121" s="2525"/>
      <c r="I121" s="2422"/>
      <c r="J121" s="2526"/>
      <c r="K121" s="2478"/>
      <c r="L121" s="2719"/>
      <c r="M121" s="2527"/>
      <c r="N121" s="2528"/>
      <c r="O121" s="2478"/>
      <c r="P121" s="2529"/>
      <c r="Q121" s="2530"/>
      <c r="R121" s="2531"/>
      <c r="S121" s="2478"/>
      <c r="T121" s="2507">
        <f t="shared" si="20"/>
        <v>0</v>
      </c>
      <c r="U121" s="2532">
        <f t="shared" si="24"/>
        <v>5</v>
      </c>
      <c r="V121" s="2533">
        <f t="shared" si="21"/>
        <v>0</v>
      </c>
      <c r="W121" s="2534">
        <f t="shared" si="22"/>
        <v>0</v>
      </c>
      <c r="X121" s="2535">
        <f t="shared" si="23"/>
        <v>5</v>
      </c>
      <c r="Y121" s="2716"/>
      <c r="Z121" s="2537"/>
    </row>
    <row r="122" spans="1:26" ht="15.75" thickBot="1">
      <c r="A122" s="2563" t="s">
        <v>206</v>
      </c>
      <c r="B122" s="404" t="s">
        <v>682</v>
      </c>
      <c r="C122" s="2740"/>
      <c r="D122" s="2522"/>
      <c r="E122" s="2524"/>
      <c r="F122" s="2565"/>
      <c r="G122" s="2727"/>
      <c r="H122" s="2525"/>
      <c r="I122" s="2422"/>
      <c r="J122" s="2526"/>
      <c r="K122" s="2478"/>
      <c r="L122" s="2719"/>
      <c r="M122" s="2527"/>
      <c r="N122" s="2528"/>
      <c r="O122" s="2478"/>
      <c r="P122" s="2529"/>
      <c r="Q122" s="2530"/>
      <c r="R122" s="2531"/>
      <c r="S122" s="2478"/>
      <c r="T122" s="2507">
        <f t="shared" si="20"/>
        <v>0</v>
      </c>
      <c r="U122" s="2532">
        <f t="shared" si="24"/>
        <v>5</v>
      </c>
      <c r="V122" s="2533">
        <f t="shared" si="21"/>
        <v>0</v>
      </c>
      <c r="W122" s="2534">
        <f t="shared" si="22"/>
        <v>0</v>
      </c>
      <c r="X122" s="2535">
        <f t="shared" si="23"/>
        <v>5</v>
      </c>
      <c r="Y122" s="2716"/>
      <c r="Z122" s="2537"/>
    </row>
    <row r="123" spans="1:26" ht="15.75" thickBot="1">
      <c r="A123" s="2494" t="s">
        <v>206</v>
      </c>
      <c r="B123" s="2495" t="s">
        <v>684</v>
      </c>
      <c r="C123" s="2738"/>
      <c r="D123" s="2497"/>
      <c r="E123" s="2498"/>
      <c r="F123" s="2452"/>
      <c r="G123" s="2706"/>
      <c r="H123" s="2499"/>
      <c r="I123" s="2422"/>
      <c r="J123" s="2544"/>
      <c r="K123" s="2478"/>
      <c r="L123" s="2707"/>
      <c r="M123" s="2502"/>
      <c r="N123" s="2503"/>
      <c r="O123" s="2478"/>
      <c r="P123" s="2504"/>
      <c r="Q123" s="2505"/>
      <c r="R123" s="2506"/>
      <c r="S123" s="2478"/>
      <c r="T123" s="2507">
        <f t="shared" si="20"/>
        <v>0</v>
      </c>
      <c r="U123" s="2551">
        <f t="shared" si="24"/>
        <v>5</v>
      </c>
      <c r="V123" s="2509">
        <f t="shared" si="21"/>
        <v>0</v>
      </c>
      <c r="W123" s="2510">
        <f t="shared" si="22"/>
        <v>0</v>
      </c>
      <c r="X123" s="2511">
        <f t="shared" si="23"/>
        <v>5</v>
      </c>
      <c r="Y123" s="2716"/>
      <c r="Z123" s="2513"/>
    </row>
    <row r="124" spans="1:26" ht="16.5" thickBot="1" thickTop="1">
      <c r="A124" s="288">
        <v>1944</v>
      </c>
      <c r="B124" s="316" t="s">
        <v>685</v>
      </c>
      <c r="C124" s="2739"/>
      <c r="D124" s="2473"/>
      <c r="E124" s="2474"/>
      <c r="F124" s="2475"/>
      <c r="G124" s="2712"/>
      <c r="H124" s="2517"/>
      <c r="I124" s="2422"/>
      <c r="J124" s="2518"/>
      <c r="K124" s="2478"/>
      <c r="L124" s="2714"/>
      <c r="M124" s="2480"/>
      <c r="N124" s="2481"/>
      <c r="O124" s="2478"/>
      <c r="P124" s="2482"/>
      <c r="Q124" s="2483"/>
      <c r="R124" s="2484"/>
      <c r="S124" s="2478"/>
      <c r="T124" s="2507">
        <f t="shared" si="20"/>
        <v>0</v>
      </c>
      <c r="U124" s="2519">
        <f t="shared" si="24"/>
        <v>5</v>
      </c>
      <c r="V124" s="2520">
        <f t="shared" si="21"/>
        <v>0</v>
      </c>
      <c r="W124" s="2488">
        <f t="shared" si="22"/>
        <v>0</v>
      </c>
      <c r="X124" s="2489">
        <f t="shared" si="23"/>
        <v>5</v>
      </c>
      <c r="Y124" s="2716"/>
      <c r="Z124" s="2491"/>
    </row>
    <row r="125" spans="1:26" ht="15.75" thickBot="1">
      <c r="A125" s="6" t="s">
        <v>206</v>
      </c>
      <c r="B125" s="404" t="s">
        <v>687</v>
      </c>
      <c r="C125" s="2740"/>
      <c r="D125" s="2522"/>
      <c r="E125" s="2524"/>
      <c r="F125" s="2523"/>
      <c r="G125" s="2718"/>
      <c r="H125" s="2525"/>
      <c r="I125" s="2422"/>
      <c r="J125" s="2526"/>
      <c r="K125" s="2478"/>
      <c r="L125" s="2719"/>
      <c r="M125" s="2527"/>
      <c r="N125" s="2528"/>
      <c r="O125" s="2478"/>
      <c r="P125" s="2529"/>
      <c r="Q125" s="2530"/>
      <c r="R125" s="2531"/>
      <c r="S125" s="2478"/>
      <c r="T125" s="2507">
        <f t="shared" si="20"/>
        <v>0</v>
      </c>
      <c r="U125" s="2532">
        <f t="shared" si="24"/>
        <v>5</v>
      </c>
      <c r="V125" s="2533">
        <f t="shared" si="21"/>
        <v>0</v>
      </c>
      <c r="W125" s="2534">
        <f t="shared" si="22"/>
        <v>0</v>
      </c>
      <c r="X125" s="2535">
        <f t="shared" si="23"/>
        <v>5</v>
      </c>
      <c r="Y125" s="2716"/>
      <c r="Z125" s="2537"/>
    </row>
    <row r="126" spans="1:26" ht="15.75" thickBot="1">
      <c r="A126" s="6" t="s">
        <v>206</v>
      </c>
      <c r="B126" s="404" t="s">
        <v>682</v>
      </c>
      <c r="C126" s="2740"/>
      <c r="D126" s="2522"/>
      <c r="E126" s="2524"/>
      <c r="F126" s="2523"/>
      <c r="G126" s="2718"/>
      <c r="H126" s="2525"/>
      <c r="I126" s="2422"/>
      <c r="J126" s="2526"/>
      <c r="K126" s="2478"/>
      <c r="L126" s="2719"/>
      <c r="M126" s="2527"/>
      <c r="N126" s="2528"/>
      <c r="O126" s="2478"/>
      <c r="P126" s="2529"/>
      <c r="Q126" s="2530"/>
      <c r="R126" s="2531"/>
      <c r="S126" s="2478"/>
      <c r="T126" s="2507">
        <f t="shared" si="20"/>
        <v>0</v>
      </c>
      <c r="U126" s="2532">
        <f t="shared" si="24"/>
        <v>5</v>
      </c>
      <c r="V126" s="2533">
        <f t="shared" si="21"/>
        <v>0</v>
      </c>
      <c r="W126" s="2534">
        <f t="shared" si="22"/>
        <v>0</v>
      </c>
      <c r="X126" s="2535">
        <f t="shared" si="23"/>
        <v>5</v>
      </c>
      <c r="Y126" s="2716"/>
      <c r="Z126" s="2537"/>
    </row>
    <row r="127" spans="1:26" ht="15.75" thickBot="1">
      <c r="A127" s="414" t="s">
        <v>206</v>
      </c>
      <c r="B127" s="2538" t="s">
        <v>684</v>
      </c>
      <c r="C127" s="2741"/>
      <c r="D127" s="2540"/>
      <c r="E127" s="2541"/>
      <c r="F127" s="2542"/>
      <c r="G127" s="2722"/>
      <c r="H127" s="2543"/>
      <c r="I127" s="2422"/>
      <c r="J127" s="2544"/>
      <c r="K127" s="2478"/>
      <c r="L127" s="2707"/>
      <c r="M127" s="2546"/>
      <c r="N127" s="2547"/>
      <c r="O127" s="2478"/>
      <c r="P127" s="2548"/>
      <c r="Q127" s="2549"/>
      <c r="R127" s="2550"/>
      <c r="S127" s="2478"/>
      <c r="T127" s="2507">
        <f t="shared" si="20"/>
        <v>0</v>
      </c>
      <c r="U127" s="2551">
        <f t="shared" si="24"/>
        <v>5</v>
      </c>
      <c r="V127" s="2509">
        <f t="shared" si="21"/>
        <v>0</v>
      </c>
      <c r="W127" s="2510">
        <f t="shared" si="22"/>
        <v>0</v>
      </c>
      <c r="X127" s="2511">
        <f t="shared" si="23"/>
        <v>5</v>
      </c>
      <c r="Y127" s="2716"/>
      <c r="Z127" s="2552"/>
    </row>
    <row r="128" spans="1:26" ht="16.5" thickBot="1" thickTop="1">
      <c r="A128" s="2470">
        <v>1945</v>
      </c>
      <c r="B128" s="2471" t="s">
        <v>685</v>
      </c>
      <c r="C128" s="2742"/>
      <c r="D128" s="2553"/>
      <c r="E128" s="2554"/>
      <c r="F128" s="2555"/>
      <c r="G128" s="2725"/>
      <c r="H128" s="2476"/>
      <c r="I128" s="2422"/>
      <c r="J128" s="2518"/>
      <c r="K128" s="2478"/>
      <c r="L128" s="2714"/>
      <c r="M128" s="2557"/>
      <c r="N128" s="2558"/>
      <c r="O128" s="2478"/>
      <c r="P128" s="2559"/>
      <c r="Q128" s="2560"/>
      <c r="R128" s="2561"/>
      <c r="S128" s="2478"/>
      <c r="T128" s="2507">
        <f t="shared" si="20"/>
        <v>0</v>
      </c>
      <c r="U128" s="2519">
        <f t="shared" si="24"/>
        <v>5</v>
      </c>
      <c r="V128" s="2520">
        <f t="shared" si="21"/>
        <v>0</v>
      </c>
      <c r="W128" s="2488">
        <f t="shared" si="22"/>
        <v>0</v>
      </c>
      <c r="X128" s="2489">
        <f t="shared" si="23"/>
        <v>5</v>
      </c>
      <c r="Y128" s="2716"/>
      <c r="Z128" s="2562"/>
    </row>
    <row r="129" spans="1:26" ht="15.75" thickBot="1">
      <c r="A129" s="2563" t="s">
        <v>206</v>
      </c>
      <c r="B129" s="404" t="s">
        <v>687</v>
      </c>
      <c r="C129" s="2740"/>
      <c r="D129" s="2522"/>
      <c r="E129" s="2524"/>
      <c r="F129" s="2565"/>
      <c r="G129" s="2727"/>
      <c r="H129" s="2525"/>
      <c r="I129" s="2422"/>
      <c r="J129" s="2526"/>
      <c r="K129" s="2478"/>
      <c r="L129" s="2719"/>
      <c r="M129" s="2527"/>
      <c r="N129" s="2528"/>
      <c r="O129" s="2478"/>
      <c r="P129" s="2529"/>
      <c r="Q129" s="2530"/>
      <c r="R129" s="2531"/>
      <c r="S129" s="2478"/>
      <c r="T129" s="2507">
        <f t="shared" si="20"/>
        <v>0</v>
      </c>
      <c r="U129" s="2532">
        <f t="shared" si="24"/>
        <v>5</v>
      </c>
      <c r="V129" s="2533">
        <f t="shared" si="21"/>
        <v>0</v>
      </c>
      <c r="W129" s="2534">
        <f t="shared" si="22"/>
        <v>0</v>
      </c>
      <c r="X129" s="2535">
        <f t="shared" si="23"/>
        <v>5</v>
      </c>
      <c r="Y129" s="2716"/>
      <c r="Z129" s="2537"/>
    </row>
    <row r="130" spans="1:26" ht="15.75" thickBot="1">
      <c r="A130" s="2563" t="s">
        <v>206</v>
      </c>
      <c r="B130" s="404" t="s">
        <v>682</v>
      </c>
      <c r="C130" s="2740"/>
      <c r="D130" s="2522"/>
      <c r="E130" s="2524"/>
      <c r="F130" s="2565"/>
      <c r="G130" s="2727"/>
      <c r="H130" s="2525"/>
      <c r="I130" s="2422"/>
      <c r="J130" s="2526"/>
      <c r="K130" s="2478"/>
      <c r="L130" s="2719"/>
      <c r="M130" s="2527"/>
      <c r="N130" s="2528"/>
      <c r="O130" s="2478"/>
      <c r="P130" s="2529"/>
      <c r="Q130" s="2530"/>
      <c r="R130" s="2531"/>
      <c r="S130" s="2478"/>
      <c r="T130" s="2507">
        <f t="shared" si="20"/>
        <v>0</v>
      </c>
      <c r="U130" s="2532">
        <f t="shared" si="24"/>
        <v>5</v>
      </c>
      <c r="V130" s="2533">
        <f t="shared" si="21"/>
        <v>0</v>
      </c>
      <c r="W130" s="2534">
        <f t="shared" si="22"/>
        <v>0</v>
      </c>
      <c r="X130" s="2535">
        <f t="shared" si="23"/>
        <v>5</v>
      </c>
      <c r="Y130" s="2716"/>
      <c r="Z130" s="2537"/>
    </row>
    <row r="131" spans="1:26" ht="15.75" thickBot="1">
      <c r="A131" s="2494" t="s">
        <v>206</v>
      </c>
      <c r="B131" s="2495" t="s">
        <v>684</v>
      </c>
      <c r="C131" s="2738"/>
      <c r="D131" s="2497"/>
      <c r="E131" s="2498"/>
      <c r="F131" s="2452"/>
      <c r="G131" s="2706"/>
      <c r="H131" s="2499"/>
      <c r="I131" s="2422"/>
      <c r="J131" s="2544"/>
      <c r="K131" s="2478"/>
      <c r="L131" s="2707"/>
      <c r="M131" s="2502"/>
      <c r="N131" s="2503"/>
      <c r="O131" s="2478"/>
      <c r="P131" s="2504"/>
      <c r="Q131" s="2505"/>
      <c r="R131" s="2506"/>
      <c r="S131" s="2478"/>
      <c r="T131" s="2507">
        <f t="shared" si="20"/>
        <v>0</v>
      </c>
      <c r="U131" s="2551">
        <f t="shared" si="24"/>
        <v>5</v>
      </c>
      <c r="V131" s="2509">
        <f t="shared" si="21"/>
        <v>0</v>
      </c>
      <c r="W131" s="2510">
        <f t="shared" si="22"/>
        <v>0</v>
      </c>
      <c r="X131" s="2511">
        <f t="shared" si="23"/>
        <v>5</v>
      </c>
      <c r="Y131" s="2716"/>
      <c r="Z131" s="2513"/>
    </row>
    <row r="132" spans="1:26" ht="16.5" thickBot="1" thickTop="1">
      <c r="A132" s="288">
        <v>1946</v>
      </c>
      <c r="B132" s="316" t="s">
        <v>685</v>
      </c>
      <c r="C132" s="2739"/>
      <c r="D132" s="2473"/>
      <c r="E132" s="2474"/>
      <c r="F132" s="2475"/>
      <c r="G132" s="2712"/>
      <c r="H132" s="2517"/>
      <c r="I132" s="2422"/>
      <c r="J132" s="2518"/>
      <c r="K132" s="2478"/>
      <c r="L132" s="2714"/>
      <c r="M132" s="2480"/>
      <c r="N132" s="2481"/>
      <c r="O132" s="2478"/>
      <c r="P132" s="2482"/>
      <c r="Q132" s="2483"/>
      <c r="R132" s="2484"/>
      <c r="S132" s="2478"/>
      <c r="T132" s="2507">
        <f t="shared" si="20"/>
        <v>0</v>
      </c>
      <c r="U132" s="2519">
        <f t="shared" si="24"/>
        <v>5</v>
      </c>
      <c r="V132" s="2520">
        <f t="shared" si="21"/>
        <v>0</v>
      </c>
      <c r="W132" s="2488">
        <f t="shared" si="22"/>
        <v>0</v>
      </c>
      <c r="X132" s="2489">
        <f t="shared" si="23"/>
        <v>5</v>
      </c>
      <c r="Y132" s="2716"/>
      <c r="Z132" s="2491"/>
    </row>
    <row r="133" spans="1:26" ht="15.75" thickBot="1">
      <c r="A133" s="6" t="s">
        <v>206</v>
      </c>
      <c r="B133" s="404" t="s">
        <v>687</v>
      </c>
      <c r="C133" s="2740"/>
      <c r="D133" s="2522"/>
      <c r="E133" s="2524"/>
      <c r="F133" s="2523"/>
      <c r="G133" s="2718"/>
      <c r="H133" s="2525"/>
      <c r="I133" s="2422"/>
      <c r="J133" s="2526"/>
      <c r="K133" s="2478"/>
      <c r="L133" s="2719"/>
      <c r="M133" s="2527"/>
      <c r="N133" s="2528"/>
      <c r="O133" s="2478"/>
      <c r="P133" s="2529"/>
      <c r="Q133" s="2530"/>
      <c r="R133" s="2531"/>
      <c r="S133" s="2478"/>
      <c r="T133" s="2507">
        <f t="shared" si="20"/>
        <v>0</v>
      </c>
      <c r="U133" s="2532">
        <f t="shared" si="24"/>
        <v>5</v>
      </c>
      <c r="V133" s="2533">
        <f t="shared" si="21"/>
        <v>0</v>
      </c>
      <c r="W133" s="2534">
        <f t="shared" si="22"/>
        <v>0</v>
      </c>
      <c r="X133" s="2535">
        <f t="shared" si="23"/>
        <v>5</v>
      </c>
      <c r="Y133" s="2716"/>
      <c r="Z133" s="2537"/>
    </row>
    <row r="134" spans="1:26" ht="15.75" thickBot="1">
      <c r="A134" s="6" t="s">
        <v>206</v>
      </c>
      <c r="B134" s="404" t="s">
        <v>682</v>
      </c>
      <c r="C134" s="2740"/>
      <c r="D134" s="2540"/>
      <c r="E134" s="2541"/>
      <c r="F134" s="2542"/>
      <c r="G134" s="2722"/>
      <c r="H134" s="2525"/>
      <c r="I134" s="2422"/>
      <c r="J134" s="2526"/>
      <c r="K134" s="2478"/>
      <c r="L134" s="2719"/>
      <c r="M134" s="2527"/>
      <c r="N134" s="2528"/>
      <c r="O134" s="2478"/>
      <c r="P134" s="2529"/>
      <c r="Q134" s="2530"/>
      <c r="R134" s="2531"/>
      <c r="S134" s="2478"/>
      <c r="T134" s="2507">
        <f t="shared" si="20"/>
        <v>0</v>
      </c>
      <c r="U134" s="2532">
        <f t="shared" si="24"/>
        <v>5</v>
      </c>
      <c r="V134" s="2533">
        <f t="shared" si="21"/>
        <v>0</v>
      </c>
      <c r="W134" s="2534">
        <f t="shared" si="22"/>
        <v>0</v>
      </c>
      <c r="X134" s="2535">
        <f t="shared" si="23"/>
        <v>5</v>
      </c>
      <c r="Y134" s="2716"/>
      <c r="Z134" s="2537"/>
    </row>
    <row r="135" spans="1:26" ht="15.75" thickBot="1">
      <c r="A135" s="6" t="s">
        <v>206</v>
      </c>
      <c r="B135" s="404" t="s">
        <v>684</v>
      </c>
      <c r="C135" s="2741"/>
      <c r="D135" s="2577"/>
      <c r="E135" s="2578"/>
      <c r="F135" s="2579"/>
      <c r="G135" s="2728"/>
      <c r="H135" s="2543"/>
      <c r="I135" s="2581"/>
      <c r="J135" s="2544"/>
      <c r="K135" s="2583"/>
      <c r="L135" s="2729"/>
      <c r="M135" s="2585"/>
      <c r="N135" s="2586"/>
      <c r="O135" s="2583"/>
      <c r="P135" s="2587"/>
      <c r="Q135" s="2588"/>
      <c r="R135" s="2589"/>
      <c r="S135" s="2583"/>
      <c r="T135" s="2590">
        <f t="shared" si="20"/>
        <v>0</v>
      </c>
      <c r="U135" s="2591">
        <f t="shared" si="24"/>
        <v>5</v>
      </c>
      <c r="V135" s="2592">
        <f t="shared" si="21"/>
        <v>0</v>
      </c>
      <c r="W135" s="2593">
        <f t="shared" si="22"/>
        <v>0</v>
      </c>
      <c r="X135" s="2594">
        <f t="shared" si="23"/>
        <v>5</v>
      </c>
      <c r="Y135" s="2716"/>
      <c r="Z135" s="2595"/>
    </row>
  </sheetData>
  <sheetProtection sheet="1" objects="1" scenarios="1" selectLockedCells="1"/>
  <printOptions/>
  <pageMargins left="0.7875" right="0.7875" top="0.7875" bottom="0.7875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8"/>
  </sheetPr>
  <dimension ref="A1:AO45"/>
  <sheetViews>
    <sheetView zoomScale="65" zoomScaleNormal="65" workbookViewId="0" topLeftCell="A1">
      <selection activeCell="S9" sqref="S9"/>
    </sheetView>
  </sheetViews>
  <sheetFormatPr defaultColWidth="9.140625" defaultRowHeight="12.75"/>
  <cols>
    <col min="1" max="1" width="6.8515625" style="0" customWidth="1"/>
    <col min="2" max="2" width="5.28125" style="0" customWidth="1"/>
    <col min="3" max="3" width="4.7109375" style="0" customWidth="1"/>
    <col min="4" max="4" width="5.00390625" style="0" customWidth="1"/>
    <col min="5" max="5" width="6.140625" style="0" customWidth="1"/>
    <col min="6" max="7" width="5.28125" style="0" customWidth="1"/>
    <col min="8" max="9" width="6.421875" style="0" customWidth="1"/>
    <col min="10" max="10" width="4.8515625" style="0" customWidth="1"/>
    <col min="11" max="11" width="5.28125" style="0" customWidth="1"/>
    <col min="12" max="12" width="4.7109375" style="0" customWidth="1"/>
    <col min="13" max="13" width="5.421875" style="0" customWidth="1"/>
    <col min="14" max="14" width="4.421875" style="0" customWidth="1"/>
    <col min="15" max="15" width="4.57421875" style="0" customWidth="1"/>
    <col min="16" max="16" width="5.28125" style="0" customWidth="1"/>
    <col min="17" max="17" width="6.00390625" style="0" customWidth="1"/>
    <col min="18" max="18" width="6.28125" style="0" customWidth="1"/>
    <col min="19" max="22" width="5.7109375" style="0" customWidth="1"/>
    <col min="23" max="23" width="6.8515625" style="0" customWidth="1"/>
    <col min="24" max="24" width="5.7109375" style="0" customWidth="1"/>
    <col min="25" max="25" width="6.00390625" style="0" customWidth="1"/>
    <col min="26" max="26" width="5.00390625" style="0" customWidth="1"/>
    <col min="27" max="27" width="6.00390625" style="0" customWidth="1"/>
    <col min="28" max="29" width="5.57421875" style="0" customWidth="1"/>
    <col min="30" max="30" width="5.7109375" style="0" customWidth="1"/>
    <col min="31" max="31" width="5.28125" style="0" customWidth="1"/>
    <col min="32" max="32" width="6.57421875" style="0" customWidth="1"/>
    <col min="33" max="33" width="7.8515625" style="0" customWidth="1"/>
    <col min="34" max="34" width="8.7109375" style="0" customWidth="1"/>
    <col min="35" max="35" width="8.421875" style="0" customWidth="1"/>
  </cols>
  <sheetData>
    <row r="1" spans="1:41" s="6" customFormat="1" ht="24.75" customHeight="1" thickBo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  <c r="Q1" s="185"/>
      <c r="R1" s="186"/>
      <c r="S1" s="186"/>
      <c r="T1" s="184" t="s">
        <v>644</v>
      </c>
      <c r="U1" s="186"/>
      <c r="V1" s="186"/>
      <c r="W1" s="186"/>
      <c r="X1" s="186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5"/>
      <c r="AK1" s="5"/>
      <c r="AL1" s="5"/>
      <c r="AM1" s="5"/>
      <c r="AN1" s="5"/>
      <c r="AO1" s="5"/>
    </row>
    <row r="2" spans="1:41" s="6" customFormat="1" ht="19.5" customHeight="1">
      <c r="A2" s="187"/>
      <c r="B2" s="404"/>
      <c r="C2" s="696" t="s">
        <v>645</v>
      </c>
      <c r="D2" s="188"/>
      <c r="E2" s="440" t="s">
        <v>1312</v>
      </c>
      <c r="F2" s="188"/>
      <c r="G2" s="188"/>
      <c r="H2" s="676"/>
      <c r="I2" s="682"/>
      <c r="J2" s="683" t="s">
        <v>646</v>
      </c>
      <c r="K2" s="684" t="s">
        <v>1321</v>
      </c>
      <c r="L2" s="685"/>
      <c r="M2" s="685"/>
      <c r="N2" s="683"/>
      <c r="O2" s="686"/>
      <c r="P2" s="706"/>
      <c r="Q2" s="707"/>
      <c r="R2" s="708"/>
      <c r="S2" s="747" t="s">
        <v>1313</v>
      </c>
      <c r="T2" s="708"/>
      <c r="U2" s="708"/>
      <c r="V2" s="708"/>
      <c r="W2" s="748"/>
      <c r="X2" s="756"/>
      <c r="Y2" s="765"/>
      <c r="Z2" s="766"/>
      <c r="AA2" s="766"/>
      <c r="AB2" s="766"/>
      <c r="AC2" s="767" t="s">
        <v>647</v>
      </c>
      <c r="AD2" s="766"/>
      <c r="AE2" s="766"/>
      <c r="AF2" s="766"/>
      <c r="AG2" s="766"/>
      <c r="AH2" s="1063"/>
      <c r="AI2" s="1815"/>
      <c r="AJ2" s="554"/>
      <c r="AK2" s="5"/>
      <c r="AL2" s="5"/>
      <c r="AM2" s="5"/>
      <c r="AN2" s="5"/>
      <c r="AO2" s="5"/>
    </row>
    <row r="3" spans="1:41" s="6" customFormat="1" ht="13.5" customHeight="1" thickBot="1">
      <c r="A3" s="387" t="s">
        <v>649</v>
      </c>
      <c r="B3" s="692"/>
      <c r="C3" s="691" t="s">
        <v>650</v>
      </c>
      <c r="D3" s="194" t="s">
        <v>651</v>
      </c>
      <c r="E3" s="194" t="s">
        <v>652</v>
      </c>
      <c r="F3" s="194" t="s">
        <v>653</v>
      </c>
      <c r="G3" s="194" t="s">
        <v>654</v>
      </c>
      <c r="H3" s="677" t="s">
        <v>655</v>
      </c>
      <c r="I3" s="687" t="s">
        <v>1344</v>
      </c>
      <c r="J3" s="688" t="s">
        <v>656</v>
      </c>
      <c r="K3" s="688" t="s">
        <v>657</v>
      </c>
      <c r="L3" s="688" t="s">
        <v>658</v>
      </c>
      <c r="M3" s="688" t="s">
        <v>659</v>
      </c>
      <c r="N3" s="688" t="s">
        <v>660</v>
      </c>
      <c r="O3" s="689" t="s">
        <v>661</v>
      </c>
      <c r="P3" s="709" t="s">
        <v>662</v>
      </c>
      <c r="Q3" s="710" t="s">
        <v>663</v>
      </c>
      <c r="R3" s="710" t="s">
        <v>664</v>
      </c>
      <c r="S3" s="710" t="s">
        <v>665</v>
      </c>
      <c r="T3" s="710" t="s">
        <v>666</v>
      </c>
      <c r="U3" s="711" t="s">
        <v>667</v>
      </c>
      <c r="V3" s="711" t="s">
        <v>668</v>
      </c>
      <c r="W3" s="1066" t="s">
        <v>669</v>
      </c>
      <c r="X3" s="757" t="s">
        <v>670</v>
      </c>
      <c r="Y3" s="768"/>
      <c r="Z3" s="727"/>
      <c r="AA3" s="727"/>
      <c r="AB3" s="727"/>
      <c r="AC3" s="727"/>
      <c r="AD3" s="727"/>
      <c r="AE3" s="727"/>
      <c r="AF3" s="727"/>
      <c r="AG3" s="727"/>
      <c r="AH3" s="1064" t="s">
        <v>670</v>
      </c>
      <c r="AI3" s="1816"/>
      <c r="AJ3" s="554"/>
      <c r="AK3" s="5"/>
      <c r="AL3" s="5"/>
      <c r="AM3" s="5"/>
      <c r="AN3" s="5"/>
      <c r="AO3" s="5"/>
    </row>
    <row r="4" spans="1:41" s="6" customFormat="1" ht="19.5" thickBot="1" thickTop="1">
      <c r="A4" s="6" t="s">
        <v>681</v>
      </c>
      <c r="B4" s="404"/>
      <c r="C4" s="2140"/>
      <c r="D4" s="2141"/>
      <c r="E4" s="2141">
        <v>20</v>
      </c>
      <c r="F4" s="2141"/>
      <c r="G4" s="2141"/>
      <c r="H4" s="2142">
        <v>1</v>
      </c>
      <c r="I4" s="2140"/>
      <c r="J4" s="2143"/>
      <c r="K4" s="2143">
        <v>4</v>
      </c>
      <c r="L4" s="2143"/>
      <c r="M4" s="2143">
        <v>14</v>
      </c>
      <c r="N4" s="2143">
        <v>1</v>
      </c>
      <c r="O4" s="2144"/>
      <c r="P4" s="679">
        <v>0</v>
      </c>
      <c r="Q4" s="433">
        <v>0</v>
      </c>
      <c r="R4" s="433">
        <v>0</v>
      </c>
      <c r="S4" s="433">
        <v>2</v>
      </c>
      <c r="T4" s="433">
        <v>3</v>
      </c>
      <c r="U4" s="433">
        <v>2</v>
      </c>
      <c r="V4" s="433">
        <v>6</v>
      </c>
      <c r="W4" s="438">
        <v>1</v>
      </c>
      <c r="X4" s="447">
        <v>2</v>
      </c>
      <c r="Y4" s="769" t="s">
        <v>671</v>
      </c>
      <c r="Z4" s="770" t="s">
        <v>672</v>
      </c>
      <c r="AA4" s="770" t="s">
        <v>673</v>
      </c>
      <c r="AB4" s="770" t="s">
        <v>674</v>
      </c>
      <c r="AC4" s="770" t="s">
        <v>675</v>
      </c>
      <c r="AD4" s="771" t="s">
        <v>676</v>
      </c>
      <c r="AE4" s="771" t="s">
        <v>677</v>
      </c>
      <c r="AF4" s="771" t="s">
        <v>678</v>
      </c>
      <c r="AG4" s="736" t="s">
        <v>679</v>
      </c>
      <c r="AH4" s="1065" t="s">
        <v>1311</v>
      </c>
      <c r="AI4" s="1817" t="s">
        <v>680</v>
      </c>
      <c r="AJ4" s="559"/>
      <c r="AK4" s="5"/>
      <c r="AL4" s="5"/>
      <c r="AM4" s="5"/>
      <c r="AN4" s="5"/>
      <c r="AO4" s="5"/>
    </row>
    <row r="5" spans="1:41" s="200" customFormat="1" ht="18">
      <c r="A5" s="200">
        <v>1939</v>
      </c>
      <c r="B5" s="693" t="s">
        <v>682</v>
      </c>
      <c r="C5" s="2145"/>
      <c r="D5" s="2146"/>
      <c r="E5" s="746">
        <v>10</v>
      </c>
      <c r="F5" s="2146"/>
      <c r="G5" s="2146"/>
      <c r="H5" s="2147"/>
      <c r="I5" s="2145"/>
      <c r="J5" s="741">
        <v>2</v>
      </c>
      <c r="K5" s="741">
        <v>6</v>
      </c>
      <c r="L5" s="741"/>
      <c r="M5" s="741">
        <v>11</v>
      </c>
      <c r="N5" s="741">
        <v>1</v>
      </c>
      <c r="O5" s="742"/>
      <c r="P5" s="697"/>
      <c r="Q5" s="376"/>
      <c r="R5" s="376"/>
      <c r="S5" s="376"/>
      <c r="T5" s="376"/>
      <c r="U5" s="730">
        <v>1</v>
      </c>
      <c r="V5" s="371"/>
      <c r="W5" s="1067">
        <v>1</v>
      </c>
      <c r="X5" s="758">
        <f>X4</f>
        <v>2</v>
      </c>
      <c r="Y5" s="1595"/>
      <c r="Z5" s="1596"/>
      <c r="AA5" s="1596"/>
      <c r="AB5" s="1596"/>
      <c r="AC5" s="1596"/>
      <c r="AD5" s="1596"/>
      <c r="AE5" s="1596"/>
      <c r="AF5" s="1597"/>
      <c r="AG5" s="1651"/>
      <c r="AH5" s="761">
        <f aca="true" t="shared" si="0" ref="AH5:AH34">SUM(Y5:AG5)</f>
        <v>0</v>
      </c>
      <c r="AI5" s="1818"/>
      <c r="AJ5" s="737"/>
      <c r="AK5" s="201"/>
      <c r="AL5" s="201"/>
      <c r="AM5" s="201"/>
      <c r="AN5" s="201"/>
      <c r="AO5" s="201"/>
    </row>
    <row r="6" spans="1:41" s="202" customFormat="1" ht="18.75" thickBot="1">
      <c r="A6" s="202" t="s">
        <v>683</v>
      </c>
      <c r="B6" s="694" t="s">
        <v>684</v>
      </c>
      <c r="C6" s="2148"/>
      <c r="D6" s="2149"/>
      <c r="E6" s="2149"/>
      <c r="F6" s="2149"/>
      <c r="G6" s="2149"/>
      <c r="H6" s="2150"/>
      <c r="I6" s="2148"/>
      <c r="J6" s="743"/>
      <c r="K6" s="744">
        <v>2</v>
      </c>
      <c r="L6" s="744"/>
      <c r="M6" s="744">
        <v>5</v>
      </c>
      <c r="N6" s="744"/>
      <c r="O6" s="745">
        <v>2</v>
      </c>
      <c r="P6" s="698"/>
      <c r="Q6" s="377"/>
      <c r="R6" s="377"/>
      <c r="S6" s="377"/>
      <c r="T6" s="377"/>
      <c r="U6" s="377"/>
      <c r="V6" s="372"/>
      <c r="W6" s="2193"/>
      <c r="X6" s="774">
        <f>X5</f>
        <v>2</v>
      </c>
      <c r="Y6" s="1615"/>
      <c r="Z6" s="1616"/>
      <c r="AA6" s="1616"/>
      <c r="AB6" s="1616"/>
      <c r="AC6" s="1616"/>
      <c r="AD6" s="1616"/>
      <c r="AE6" s="1616"/>
      <c r="AF6" s="1617"/>
      <c r="AG6" s="1652"/>
      <c r="AH6" s="762">
        <f t="shared" si="0"/>
        <v>0</v>
      </c>
      <c r="AI6" s="1819"/>
      <c r="AJ6" s="738"/>
      <c r="AK6" s="203"/>
      <c r="AL6" s="203"/>
      <c r="AM6" s="203"/>
      <c r="AN6" s="203"/>
      <c r="AO6" s="203"/>
    </row>
    <row r="7" spans="1:41" s="6" customFormat="1" ht="18.75" thickBot="1">
      <c r="A7" s="6">
        <v>1940</v>
      </c>
      <c r="B7" s="404" t="s">
        <v>685</v>
      </c>
      <c r="C7" s="2151"/>
      <c r="D7" s="2188"/>
      <c r="E7" s="2188"/>
      <c r="F7" s="2188"/>
      <c r="G7" s="2188"/>
      <c r="H7" s="2189"/>
      <c r="I7" s="2190"/>
      <c r="J7" s="2152"/>
      <c r="K7" s="2152"/>
      <c r="L7" s="2191"/>
      <c r="M7" s="2191"/>
      <c r="N7" s="2191"/>
      <c r="O7" s="2192"/>
      <c r="P7" s="701"/>
      <c r="Q7" s="382"/>
      <c r="R7" s="382"/>
      <c r="S7" s="382"/>
      <c r="T7" s="382"/>
      <c r="U7" s="382"/>
      <c r="V7" s="772"/>
      <c r="W7" s="2198"/>
      <c r="X7" s="2199"/>
      <c r="Y7" s="1653"/>
      <c r="Z7" s="1620"/>
      <c r="AA7" s="1620"/>
      <c r="AB7" s="1620"/>
      <c r="AC7" s="1620"/>
      <c r="AD7" s="1620"/>
      <c r="AE7" s="1620"/>
      <c r="AF7" s="1621"/>
      <c r="AG7" s="1654"/>
      <c r="AH7" s="762">
        <f t="shared" si="0"/>
        <v>0</v>
      </c>
      <c r="AI7" s="1819"/>
      <c r="AJ7" s="554"/>
      <c r="AK7" s="5"/>
      <c r="AL7" s="5"/>
      <c r="AM7" s="5"/>
      <c r="AN7" s="5"/>
      <c r="AO7" s="5"/>
    </row>
    <row r="8" spans="1:41" s="6" customFormat="1" ht="18">
      <c r="A8" s="6" t="s">
        <v>686</v>
      </c>
      <c r="B8" s="404" t="s">
        <v>687</v>
      </c>
      <c r="C8" s="2153"/>
      <c r="D8" s="2154"/>
      <c r="E8" s="2154"/>
      <c r="F8" s="2154"/>
      <c r="G8" s="2154"/>
      <c r="H8" s="2155"/>
      <c r="I8" s="2153"/>
      <c r="J8" s="2156"/>
      <c r="K8" s="2156"/>
      <c r="L8" s="2156"/>
      <c r="M8" s="2156"/>
      <c r="N8" s="2156"/>
      <c r="O8" s="2157"/>
      <c r="P8" s="731"/>
      <c r="Q8" s="379"/>
      <c r="R8" s="379"/>
      <c r="S8" s="379"/>
      <c r="T8" s="379"/>
      <c r="U8" s="379"/>
      <c r="V8" s="373"/>
      <c r="W8" s="2194"/>
      <c r="X8" s="775">
        <f>X6+X7</f>
        <v>2</v>
      </c>
      <c r="Y8" s="1607"/>
      <c r="Z8" s="1608"/>
      <c r="AA8" s="1608"/>
      <c r="AB8" s="1608"/>
      <c r="AC8" s="1608"/>
      <c r="AD8" s="1608"/>
      <c r="AE8" s="1608"/>
      <c r="AF8" s="1609"/>
      <c r="AG8" s="1655"/>
      <c r="AH8" s="762">
        <f t="shared" si="0"/>
        <v>0</v>
      </c>
      <c r="AI8" s="1819"/>
      <c r="AJ8" s="299"/>
      <c r="AK8" s="5"/>
      <c r="AL8" s="5"/>
      <c r="AM8" s="5"/>
      <c r="AN8" s="5"/>
      <c r="AO8" s="5"/>
    </row>
    <row r="9" spans="1:41" s="6" customFormat="1" ht="18">
      <c r="A9" s="6" t="s">
        <v>688</v>
      </c>
      <c r="B9" s="404" t="s">
        <v>689</v>
      </c>
      <c r="C9" s="2153"/>
      <c r="D9" s="2154"/>
      <c r="E9" s="2154"/>
      <c r="F9" s="2154"/>
      <c r="G9" s="2154"/>
      <c r="H9" s="2155"/>
      <c r="I9" s="2153"/>
      <c r="J9" s="2156"/>
      <c r="K9" s="2156"/>
      <c r="L9" s="2156"/>
      <c r="M9" s="2156"/>
      <c r="N9" s="2156"/>
      <c r="O9" s="2157"/>
      <c r="P9" s="699"/>
      <c r="Q9" s="379"/>
      <c r="R9" s="379"/>
      <c r="S9" s="379"/>
      <c r="T9" s="379"/>
      <c r="U9" s="379"/>
      <c r="V9" s="373"/>
      <c r="W9" s="2195"/>
      <c r="X9" s="759">
        <f>X8</f>
        <v>2</v>
      </c>
      <c r="Y9" s="1607"/>
      <c r="Z9" s="1608"/>
      <c r="AA9" s="1608"/>
      <c r="AB9" s="1608"/>
      <c r="AC9" s="1608"/>
      <c r="AD9" s="1608"/>
      <c r="AE9" s="1608"/>
      <c r="AF9" s="1609"/>
      <c r="AG9" s="1655"/>
      <c r="AH9" s="762">
        <f t="shared" si="0"/>
        <v>0</v>
      </c>
      <c r="AI9" s="1819"/>
      <c r="AJ9" s="299"/>
      <c r="AK9" s="5"/>
      <c r="AL9" s="5"/>
      <c r="AM9" s="5"/>
      <c r="AN9" s="5"/>
      <c r="AO9" s="5"/>
    </row>
    <row r="10" spans="1:41" s="6" customFormat="1" ht="18.75" thickBot="1">
      <c r="A10" s="6" t="s">
        <v>690</v>
      </c>
      <c r="B10" s="404" t="s">
        <v>691</v>
      </c>
      <c r="C10" s="2158"/>
      <c r="D10" s="2159"/>
      <c r="E10" s="2159"/>
      <c r="F10" s="2159"/>
      <c r="G10" s="2159"/>
      <c r="H10" s="2160"/>
      <c r="I10" s="2158"/>
      <c r="J10" s="2161"/>
      <c r="K10" s="2161"/>
      <c r="L10" s="2161"/>
      <c r="M10" s="2161"/>
      <c r="N10" s="2161"/>
      <c r="O10" s="2162"/>
      <c r="P10" s="700"/>
      <c r="Q10" s="380"/>
      <c r="R10" s="380"/>
      <c r="S10" s="380"/>
      <c r="T10" s="380"/>
      <c r="U10" s="380"/>
      <c r="V10" s="374"/>
      <c r="W10" s="2193"/>
      <c r="X10" s="774">
        <f>X9</f>
        <v>2</v>
      </c>
      <c r="Y10" s="1611"/>
      <c r="Z10" s="1612"/>
      <c r="AA10" s="1612"/>
      <c r="AB10" s="1612"/>
      <c r="AC10" s="1612"/>
      <c r="AD10" s="1612"/>
      <c r="AE10" s="1612"/>
      <c r="AF10" s="1613"/>
      <c r="AG10" s="1656"/>
      <c r="AH10" s="762">
        <f t="shared" si="0"/>
        <v>0</v>
      </c>
      <c r="AI10" s="1819"/>
      <c r="AJ10" s="299"/>
      <c r="AK10" s="5"/>
      <c r="AL10" s="5"/>
      <c r="AM10" s="5"/>
      <c r="AN10" s="5"/>
      <c r="AO10" s="5"/>
    </row>
    <row r="11" spans="1:41" s="200" customFormat="1" ht="18.75" thickBot="1">
      <c r="A11" s="200">
        <v>1941</v>
      </c>
      <c r="B11" s="693" t="s">
        <v>692</v>
      </c>
      <c r="C11" s="2183"/>
      <c r="D11" s="2184"/>
      <c r="E11" s="2184"/>
      <c r="F11" s="2184"/>
      <c r="G11" s="2184"/>
      <c r="H11" s="2185"/>
      <c r="I11" s="2183"/>
      <c r="J11" s="2163"/>
      <c r="K11" s="2163"/>
      <c r="L11" s="2186"/>
      <c r="M11" s="2186"/>
      <c r="N11" s="2186"/>
      <c r="O11" s="2187"/>
      <c r="P11" s="697"/>
      <c r="Q11" s="376"/>
      <c r="R11" s="376"/>
      <c r="S11" s="376"/>
      <c r="T11" s="376"/>
      <c r="U11" s="376"/>
      <c r="V11" s="773"/>
      <c r="W11" s="2198"/>
      <c r="X11" s="2199"/>
      <c r="Y11" s="1657"/>
      <c r="Z11" s="1596"/>
      <c r="AA11" s="1596"/>
      <c r="AB11" s="1596"/>
      <c r="AC11" s="1596"/>
      <c r="AD11" s="1596"/>
      <c r="AE11" s="1596"/>
      <c r="AF11" s="1597"/>
      <c r="AG11" s="1651"/>
      <c r="AH11" s="762">
        <f t="shared" si="0"/>
        <v>0</v>
      </c>
      <c r="AI11" s="1819"/>
      <c r="AJ11" s="737"/>
      <c r="AK11" s="201"/>
      <c r="AL11" s="201"/>
      <c r="AM11" s="201"/>
      <c r="AN11" s="201"/>
      <c r="AO11" s="201"/>
    </row>
    <row r="12" spans="1:41" s="6" customFormat="1" ht="18">
      <c r="A12" s="6" t="s">
        <v>693</v>
      </c>
      <c r="B12" s="404" t="s">
        <v>694</v>
      </c>
      <c r="C12" s="2153"/>
      <c r="D12" s="2154"/>
      <c r="E12" s="2154"/>
      <c r="F12" s="2154"/>
      <c r="G12" s="2154"/>
      <c r="H12" s="2155"/>
      <c r="I12" s="2153"/>
      <c r="J12" s="2156"/>
      <c r="K12" s="2156"/>
      <c r="L12" s="2156"/>
      <c r="M12" s="2156"/>
      <c r="N12" s="2156"/>
      <c r="O12" s="2157"/>
      <c r="P12" s="699"/>
      <c r="Q12" s="379"/>
      <c r="R12" s="379"/>
      <c r="S12" s="379"/>
      <c r="T12" s="732"/>
      <c r="U12" s="379"/>
      <c r="V12" s="373"/>
      <c r="W12" s="2194"/>
      <c r="X12" s="775">
        <f>X10+X11</f>
        <v>2</v>
      </c>
      <c r="Y12" s="1607"/>
      <c r="Z12" s="1608"/>
      <c r="AA12" s="1608"/>
      <c r="AB12" s="1608"/>
      <c r="AC12" s="1608"/>
      <c r="AD12" s="1608"/>
      <c r="AE12" s="1608"/>
      <c r="AF12" s="1609"/>
      <c r="AG12" s="1655"/>
      <c r="AH12" s="762">
        <f t="shared" si="0"/>
        <v>0</v>
      </c>
      <c r="AI12" s="1819"/>
      <c r="AJ12" s="554"/>
      <c r="AK12" s="5"/>
      <c r="AL12" s="5"/>
      <c r="AM12" s="5"/>
      <c r="AN12" s="5"/>
      <c r="AO12" s="5"/>
    </row>
    <row r="13" spans="1:41" s="6" customFormat="1" ht="18">
      <c r="A13" s="6" t="s">
        <v>695</v>
      </c>
      <c r="B13" s="404" t="s">
        <v>696</v>
      </c>
      <c r="C13" s="2153"/>
      <c r="D13" s="2154"/>
      <c r="E13" s="2154"/>
      <c r="F13" s="2154"/>
      <c r="G13" s="2154"/>
      <c r="H13" s="2155"/>
      <c r="I13" s="2153"/>
      <c r="J13" s="2156"/>
      <c r="K13" s="2156"/>
      <c r="L13" s="2156"/>
      <c r="M13" s="2156"/>
      <c r="N13" s="2156"/>
      <c r="O13" s="2157"/>
      <c r="P13" s="699"/>
      <c r="Q13" s="379"/>
      <c r="R13" s="379"/>
      <c r="S13" s="379"/>
      <c r="T13" s="379"/>
      <c r="U13" s="732"/>
      <c r="V13" s="373"/>
      <c r="W13" s="2195"/>
      <c r="X13" s="759">
        <f>X12</f>
        <v>2</v>
      </c>
      <c r="Y13" s="1607"/>
      <c r="Z13" s="1608"/>
      <c r="AA13" s="1609"/>
      <c r="AB13" s="1608"/>
      <c r="AC13" s="1608"/>
      <c r="AD13" s="1608"/>
      <c r="AE13" s="1608"/>
      <c r="AF13" s="1609"/>
      <c r="AG13" s="1655"/>
      <c r="AH13" s="762">
        <f t="shared" si="0"/>
        <v>0</v>
      </c>
      <c r="AI13" s="1819"/>
      <c r="AJ13" s="299"/>
      <c r="AK13" s="5"/>
      <c r="AL13" s="5"/>
      <c r="AM13" s="5"/>
      <c r="AN13" s="5"/>
      <c r="AO13" s="5"/>
    </row>
    <row r="14" spans="1:41" s="202" customFormat="1" ht="18.75" thickBot="1">
      <c r="A14" s="202" t="s">
        <v>697</v>
      </c>
      <c r="B14" s="694" t="s">
        <v>698</v>
      </c>
      <c r="C14" s="2164"/>
      <c r="D14" s="2165"/>
      <c r="E14" s="2165"/>
      <c r="F14" s="2165"/>
      <c r="G14" s="2165"/>
      <c r="H14" s="2166"/>
      <c r="I14" s="2164"/>
      <c r="J14" s="2167"/>
      <c r="K14" s="2167"/>
      <c r="L14" s="2167"/>
      <c r="M14" s="2167"/>
      <c r="N14" s="2167"/>
      <c r="O14" s="2168"/>
      <c r="P14" s="698"/>
      <c r="Q14" s="377"/>
      <c r="R14" s="377"/>
      <c r="S14" s="733"/>
      <c r="T14" s="734"/>
      <c r="U14" s="377"/>
      <c r="V14" s="372"/>
      <c r="W14" s="2193"/>
      <c r="X14" s="774">
        <f>X13</f>
        <v>2</v>
      </c>
      <c r="Y14" s="1615"/>
      <c r="Z14" s="1616"/>
      <c r="AA14" s="1616"/>
      <c r="AB14" s="1616"/>
      <c r="AC14" s="1616"/>
      <c r="AD14" s="1616"/>
      <c r="AE14" s="1616"/>
      <c r="AF14" s="1617"/>
      <c r="AG14" s="1652"/>
      <c r="AH14" s="762">
        <f t="shared" si="0"/>
        <v>0</v>
      </c>
      <c r="AI14" s="1819"/>
      <c r="AJ14" s="739"/>
      <c r="AK14" s="203"/>
      <c r="AL14" s="318"/>
      <c r="AM14" s="203"/>
      <c r="AN14" s="203"/>
      <c r="AO14" s="203"/>
    </row>
    <row r="15" spans="1:41" s="6" customFormat="1" ht="18.75" thickBot="1">
      <c r="A15" s="6">
        <v>1942</v>
      </c>
      <c r="B15" s="404" t="s">
        <v>699</v>
      </c>
      <c r="C15" s="2183"/>
      <c r="D15" s="2184"/>
      <c r="E15" s="2184"/>
      <c r="F15" s="2184"/>
      <c r="G15" s="2184"/>
      <c r="H15" s="2185"/>
      <c r="I15" s="2183"/>
      <c r="J15" s="2163"/>
      <c r="K15" s="2163"/>
      <c r="L15" s="2186"/>
      <c r="M15" s="2186"/>
      <c r="N15" s="2186"/>
      <c r="O15" s="2187"/>
      <c r="P15" s="701"/>
      <c r="Q15" s="382"/>
      <c r="R15" s="382"/>
      <c r="S15" s="383"/>
      <c r="T15" s="383"/>
      <c r="U15" s="383"/>
      <c r="V15" s="772"/>
      <c r="W15" s="2198"/>
      <c r="X15" s="2199"/>
      <c r="Y15" s="1653"/>
      <c r="Z15" s="1620"/>
      <c r="AA15" s="1620"/>
      <c r="AB15" s="1620"/>
      <c r="AC15" s="1620"/>
      <c r="AD15" s="1620"/>
      <c r="AE15" s="1620"/>
      <c r="AF15" s="1621"/>
      <c r="AG15" s="1654"/>
      <c r="AH15" s="762">
        <f t="shared" si="0"/>
        <v>0</v>
      </c>
      <c r="AI15" s="1819"/>
      <c r="AJ15" s="554"/>
      <c r="AK15" s="5"/>
      <c r="AL15" s="5"/>
      <c r="AM15" s="5"/>
      <c r="AN15" s="5"/>
      <c r="AO15" s="5"/>
    </row>
    <row r="16" spans="1:41" s="6" customFormat="1" ht="18">
      <c r="A16" s="6" t="s">
        <v>700</v>
      </c>
      <c r="B16" s="404" t="s">
        <v>701</v>
      </c>
      <c r="C16" s="2153"/>
      <c r="D16" s="2154"/>
      <c r="E16" s="2154"/>
      <c r="F16" s="2154"/>
      <c r="G16" s="2154"/>
      <c r="H16" s="2155"/>
      <c r="I16" s="2153"/>
      <c r="J16" s="2156"/>
      <c r="K16" s="2156"/>
      <c r="L16" s="2156"/>
      <c r="M16" s="2156"/>
      <c r="N16" s="2156"/>
      <c r="O16" s="2157"/>
      <c r="P16" s="699"/>
      <c r="Q16" s="379"/>
      <c r="R16" s="379"/>
      <c r="S16" s="379"/>
      <c r="T16" s="379"/>
      <c r="U16" s="379"/>
      <c r="V16" s="373"/>
      <c r="W16" s="2194"/>
      <c r="X16" s="775">
        <f>X14+X15</f>
        <v>2</v>
      </c>
      <c r="Y16" s="1607"/>
      <c r="Z16" s="1608"/>
      <c r="AA16" s="1608"/>
      <c r="AB16" s="1608"/>
      <c r="AC16" s="1608"/>
      <c r="AD16" s="1608"/>
      <c r="AE16" s="1608"/>
      <c r="AF16" s="1609"/>
      <c r="AG16" s="1655"/>
      <c r="AH16" s="762">
        <f t="shared" si="0"/>
        <v>0</v>
      </c>
      <c r="AI16" s="1819"/>
      <c r="AJ16" s="554"/>
      <c r="AK16" s="5"/>
      <c r="AL16" s="5"/>
      <c r="AM16" s="5"/>
      <c r="AN16" s="5"/>
      <c r="AO16" s="5"/>
    </row>
    <row r="17" spans="1:41" s="6" customFormat="1" ht="18">
      <c r="A17" s="6" t="s">
        <v>702</v>
      </c>
      <c r="B17" s="404" t="s">
        <v>703</v>
      </c>
      <c r="C17" s="2153"/>
      <c r="D17" s="2154"/>
      <c r="E17" s="2154"/>
      <c r="F17" s="2154"/>
      <c r="G17" s="2154"/>
      <c r="H17" s="2155"/>
      <c r="I17" s="2153"/>
      <c r="J17" s="2156"/>
      <c r="K17" s="2156"/>
      <c r="L17" s="2156"/>
      <c r="M17" s="2156"/>
      <c r="N17" s="2156"/>
      <c r="O17" s="2157"/>
      <c r="P17" s="699"/>
      <c r="Q17" s="379"/>
      <c r="R17" s="379"/>
      <c r="S17" s="379"/>
      <c r="T17" s="381"/>
      <c r="U17" s="381"/>
      <c r="V17" s="373"/>
      <c r="W17" s="2195"/>
      <c r="X17" s="759">
        <f>X16</f>
        <v>2</v>
      </c>
      <c r="Y17" s="1607"/>
      <c r="Z17" s="1608"/>
      <c r="AA17" s="1608"/>
      <c r="AB17" s="1608"/>
      <c r="AC17" s="1608"/>
      <c r="AD17" s="1608"/>
      <c r="AE17" s="1608"/>
      <c r="AF17" s="1609"/>
      <c r="AG17" s="1655"/>
      <c r="AH17" s="762">
        <f t="shared" si="0"/>
        <v>0</v>
      </c>
      <c r="AI17" s="1819"/>
      <c r="AJ17" s="554"/>
      <c r="AK17" s="5"/>
      <c r="AL17" s="5"/>
      <c r="AM17" s="5"/>
      <c r="AN17" s="5"/>
      <c r="AO17" s="5"/>
    </row>
    <row r="18" spans="1:41" s="6" customFormat="1" ht="18.75" thickBot="1">
      <c r="A18" s="6" t="s">
        <v>704</v>
      </c>
      <c r="B18" s="404" t="s">
        <v>705</v>
      </c>
      <c r="C18" s="2158"/>
      <c r="D18" s="2159"/>
      <c r="E18" s="2159"/>
      <c r="F18" s="2159"/>
      <c r="G18" s="2159"/>
      <c r="H18" s="2160"/>
      <c r="I18" s="2158"/>
      <c r="J18" s="2161"/>
      <c r="K18" s="2161"/>
      <c r="L18" s="2161"/>
      <c r="M18" s="2161"/>
      <c r="N18" s="2161"/>
      <c r="O18" s="2162"/>
      <c r="P18" s="700"/>
      <c r="Q18" s="380"/>
      <c r="R18" s="380"/>
      <c r="S18" s="380"/>
      <c r="T18" s="380"/>
      <c r="U18" s="735"/>
      <c r="V18" s="374"/>
      <c r="W18" s="2193"/>
      <c r="X18" s="774">
        <f>X17</f>
        <v>2</v>
      </c>
      <c r="Y18" s="1611"/>
      <c r="Z18" s="1612"/>
      <c r="AA18" s="1612"/>
      <c r="AB18" s="1612"/>
      <c r="AC18" s="1612"/>
      <c r="AD18" s="1608"/>
      <c r="AE18" s="1612"/>
      <c r="AF18" s="1613"/>
      <c r="AG18" s="1656"/>
      <c r="AH18" s="762">
        <f t="shared" si="0"/>
        <v>0</v>
      </c>
      <c r="AI18" s="1819"/>
      <c r="AJ18" s="554"/>
      <c r="AK18" s="5"/>
      <c r="AL18" s="5"/>
      <c r="AM18" s="5"/>
      <c r="AN18" s="5"/>
      <c r="AO18" s="5"/>
    </row>
    <row r="19" spans="1:41" s="200" customFormat="1" ht="18.75" thickBot="1">
      <c r="A19" s="200">
        <v>1943</v>
      </c>
      <c r="B19" s="693" t="s">
        <v>706</v>
      </c>
      <c r="C19" s="2183"/>
      <c r="D19" s="2184"/>
      <c r="E19" s="2184"/>
      <c r="F19" s="2184"/>
      <c r="G19" s="2184"/>
      <c r="H19" s="2185"/>
      <c r="I19" s="2183"/>
      <c r="J19" s="2163"/>
      <c r="K19" s="2163"/>
      <c r="L19" s="2186"/>
      <c r="M19" s="2186"/>
      <c r="N19" s="2186"/>
      <c r="O19" s="2187"/>
      <c r="P19" s="697"/>
      <c r="Q19" s="376"/>
      <c r="R19" s="376"/>
      <c r="S19" s="376"/>
      <c r="T19" s="376"/>
      <c r="U19" s="376"/>
      <c r="V19" s="773"/>
      <c r="W19" s="2198"/>
      <c r="X19" s="2199"/>
      <c r="Y19" s="1657"/>
      <c r="Z19" s="1596"/>
      <c r="AA19" s="1596"/>
      <c r="AB19" s="1596"/>
      <c r="AC19" s="1596"/>
      <c r="AD19" s="1596"/>
      <c r="AE19" s="1596"/>
      <c r="AF19" s="1597"/>
      <c r="AG19" s="1651"/>
      <c r="AH19" s="762">
        <f t="shared" si="0"/>
        <v>0</v>
      </c>
      <c r="AI19" s="1819"/>
      <c r="AJ19" s="737"/>
      <c r="AK19" s="201"/>
      <c r="AL19" s="201"/>
      <c r="AM19" s="201"/>
      <c r="AN19" s="201"/>
      <c r="AO19" s="201"/>
    </row>
    <row r="20" spans="1:41" s="6" customFormat="1" ht="18">
      <c r="A20" s="6" t="s">
        <v>707</v>
      </c>
      <c r="B20" s="404" t="s">
        <v>708</v>
      </c>
      <c r="C20" s="2153"/>
      <c r="D20" s="2154"/>
      <c r="E20" s="2154"/>
      <c r="F20" s="2154"/>
      <c r="G20" s="2154"/>
      <c r="H20" s="2155"/>
      <c r="I20" s="2153"/>
      <c r="J20" s="2156"/>
      <c r="K20" s="2156"/>
      <c r="L20" s="2156"/>
      <c r="M20" s="2156"/>
      <c r="N20" s="2156"/>
      <c r="O20" s="2157"/>
      <c r="P20" s="699"/>
      <c r="Q20" s="379"/>
      <c r="R20" s="379"/>
      <c r="S20" s="379"/>
      <c r="T20" s="379"/>
      <c r="U20" s="379"/>
      <c r="V20" s="373"/>
      <c r="W20" s="2194"/>
      <c r="X20" s="775">
        <f>X18+X19</f>
        <v>2</v>
      </c>
      <c r="Y20" s="1607"/>
      <c r="Z20" s="1608"/>
      <c r="AA20" s="1608"/>
      <c r="AB20" s="1608"/>
      <c r="AC20" s="1608"/>
      <c r="AD20" s="1608"/>
      <c r="AE20" s="1608"/>
      <c r="AF20" s="1609"/>
      <c r="AG20" s="1655"/>
      <c r="AH20" s="762">
        <f t="shared" si="0"/>
        <v>0</v>
      </c>
      <c r="AI20" s="1819"/>
      <c r="AJ20" s="554"/>
      <c r="AK20" s="5"/>
      <c r="AL20" s="5"/>
      <c r="AM20" s="5"/>
      <c r="AN20" s="5"/>
      <c r="AO20" s="5"/>
    </row>
    <row r="21" spans="1:41" s="6" customFormat="1" ht="18">
      <c r="A21" s="6" t="s">
        <v>709</v>
      </c>
      <c r="B21" s="404" t="s">
        <v>710</v>
      </c>
      <c r="C21" s="2153"/>
      <c r="D21" s="2154"/>
      <c r="E21" s="2154"/>
      <c r="F21" s="2154"/>
      <c r="G21" s="2154"/>
      <c r="H21" s="2155"/>
      <c r="I21" s="2153"/>
      <c r="J21" s="2156"/>
      <c r="K21" s="2156"/>
      <c r="L21" s="2156"/>
      <c r="M21" s="2156"/>
      <c r="N21" s="2156"/>
      <c r="O21" s="2157"/>
      <c r="P21" s="699"/>
      <c r="Q21" s="379"/>
      <c r="R21" s="379"/>
      <c r="S21" s="381"/>
      <c r="T21" s="379"/>
      <c r="U21" s="379"/>
      <c r="V21" s="373"/>
      <c r="W21" s="2195"/>
      <c r="X21" s="759">
        <f>X20</f>
        <v>2</v>
      </c>
      <c r="Y21" s="1607"/>
      <c r="Z21" s="1608"/>
      <c r="AA21" s="1608"/>
      <c r="AB21" s="1608"/>
      <c r="AC21" s="1608"/>
      <c r="AD21" s="1608"/>
      <c r="AE21" s="1608"/>
      <c r="AF21" s="1609"/>
      <c r="AG21" s="1655"/>
      <c r="AH21" s="762">
        <f t="shared" si="0"/>
        <v>0</v>
      </c>
      <c r="AI21" s="1819"/>
      <c r="AJ21" s="554"/>
      <c r="AK21" s="5"/>
      <c r="AL21" s="5"/>
      <c r="AM21" s="5"/>
      <c r="AN21" s="5"/>
      <c r="AO21" s="5"/>
    </row>
    <row r="22" spans="1:41" s="202" customFormat="1" ht="18.75" thickBot="1">
      <c r="A22" s="202" t="s">
        <v>711</v>
      </c>
      <c r="B22" s="694" t="s">
        <v>712</v>
      </c>
      <c r="C22" s="2164"/>
      <c r="D22" s="2165"/>
      <c r="E22" s="2165"/>
      <c r="F22" s="2165"/>
      <c r="G22" s="2165"/>
      <c r="H22" s="2166"/>
      <c r="I22" s="2164"/>
      <c r="J22" s="2167"/>
      <c r="K22" s="2167"/>
      <c r="L22" s="2167"/>
      <c r="M22" s="2167"/>
      <c r="N22" s="2167"/>
      <c r="O22" s="2168"/>
      <c r="P22" s="698"/>
      <c r="Q22" s="377"/>
      <c r="R22" s="377"/>
      <c r="S22" s="377"/>
      <c r="T22" s="377"/>
      <c r="U22" s="377"/>
      <c r="V22" s="372"/>
      <c r="W22" s="2193"/>
      <c r="X22" s="774">
        <f>X21</f>
        <v>2</v>
      </c>
      <c r="Y22" s="1615"/>
      <c r="Z22" s="1616"/>
      <c r="AA22" s="1616"/>
      <c r="AB22" s="1616"/>
      <c r="AC22" s="1616"/>
      <c r="AD22" s="1616"/>
      <c r="AE22" s="1616"/>
      <c r="AF22" s="1617"/>
      <c r="AG22" s="1652"/>
      <c r="AH22" s="762">
        <f t="shared" si="0"/>
        <v>0</v>
      </c>
      <c r="AI22" s="1819"/>
      <c r="AJ22" s="738"/>
      <c r="AK22" s="203"/>
      <c r="AL22" s="203"/>
      <c r="AM22" s="203"/>
      <c r="AN22" s="203"/>
      <c r="AO22" s="203"/>
    </row>
    <row r="23" spans="1:41" s="6" customFormat="1" ht="18.75" thickBot="1">
      <c r="A23" s="6">
        <v>1944</v>
      </c>
      <c r="B23" s="404" t="s">
        <v>713</v>
      </c>
      <c r="C23" s="2183"/>
      <c r="D23" s="2184"/>
      <c r="E23" s="2184"/>
      <c r="F23" s="2184"/>
      <c r="G23" s="2184"/>
      <c r="H23" s="2185"/>
      <c r="I23" s="2183"/>
      <c r="J23" s="2163"/>
      <c r="K23" s="2163"/>
      <c r="L23" s="2186"/>
      <c r="M23" s="2186"/>
      <c r="N23" s="2186"/>
      <c r="O23" s="2187"/>
      <c r="P23" s="701"/>
      <c r="Q23" s="382"/>
      <c r="R23" s="382"/>
      <c r="S23" s="382"/>
      <c r="T23" s="382"/>
      <c r="U23" s="382"/>
      <c r="V23" s="772"/>
      <c r="W23" s="2198"/>
      <c r="X23" s="2199"/>
      <c r="Y23" s="1653"/>
      <c r="Z23" s="1620"/>
      <c r="AA23" s="1620"/>
      <c r="AB23" s="1620"/>
      <c r="AC23" s="1620"/>
      <c r="AD23" s="1620"/>
      <c r="AE23" s="1620"/>
      <c r="AF23" s="1621"/>
      <c r="AG23" s="1654"/>
      <c r="AH23" s="762">
        <f t="shared" si="0"/>
        <v>0</v>
      </c>
      <c r="AI23" s="1819"/>
      <c r="AJ23" s="554"/>
      <c r="AK23" s="5"/>
      <c r="AL23" s="5"/>
      <c r="AM23" s="5"/>
      <c r="AN23" s="5"/>
      <c r="AO23" s="5"/>
    </row>
    <row r="24" spans="1:41" s="6" customFormat="1" ht="18">
      <c r="A24" s="6" t="s">
        <v>714</v>
      </c>
      <c r="B24" s="404" t="s">
        <v>715</v>
      </c>
      <c r="C24" s="2153"/>
      <c r="D24" s="2154"/>
      <c r="E24" s="2154"/>
      <c r="F24" s="2154"/>
      <c r="G24" s="2154"/>
      <c r="H24" s="2155"/>
      <c r="I24" s="2153"/>
      <c r="J24" s="2156"/>
      <c r="K24" s="2156"/>
      <c r="L24" s="2156"/>
      <c r="M24" s="2156"/>
      <c r="N24" s="2156"/>
      <c r="O24" s="2157"/>
      <c r="P24" s="699"/>
      <c r="Q24" s="379"/>
      <c r="R24" s="379"/>
      <c r="S24" s="379"/>
      <c r="T24" s="379"/>
      <c r="U24" s="379"/>
      <c r="V24" s="373"/>
      <c r="W24" s="2194"/>
      <c r="X24" s="775">
        <f>X22+X23</f>
        <v>2</v>
      </c>
      <c r="Y24" s="1607"/>
      <c r="Z24" s="1608"/>
      <c r="AA24" s="1608"/>
      <c r="AB24" s="1608"/>
      <c r="AC24" s="1608"/>
      <c r="AD24" s="1608"/>
      <c r="AE24" s="1608"/>
      <c r="AF24" s="1609"/>
      <c r="AG24" s="1655"/>
      <c r="AH24" s="762">
        <f t="shared" si="0"/>
        <v>0</v>
      </c>
      <c r="AI24" s="1819"/>
      <c r="AJ24" s="554"/>
      <c r="AK24" s="5"/>
      <c r="AL24" s="5"/>
      <c r="AM24" s="5"/>
      <c r="AN24" s="5"/>
      <c r="AO24" s="5"/>
    </row>
    <row r="25" spans="1:41" s="6" customFormat="1" ht="18">
      <c r="A25" s="6" t="s">
        <v>716</v>
      </c>
      <c r="B25" s="404" t="s">
        <v>717</v>
      </c>
      <c r="C25" s="2153"/>
      <c r="D25" s="2154"/>
      <c r="E25" s="2154"/>
      <c r="F25" s="2154"/>
      <c r="G25" s="2154"/>
      <c r="H25" s="2155"/>
      <c r="I25" s="2153"/>
      <c r="J25" s="2156"/>
      <c r="K25" s="2156"/>
      <c r="L25" s="2156"/>
      <c r="M25" s="2156"/>
      <c r="N25" s="2156"/>
      <c r="O25" s="2157"/>
      <c r="P25" s="699"/>
      <c r="Q25" s="379"/>
      <c r="R25" s="379"/>
      <c r="S25" s="379"/>
      <c r="T25" s="379"/>
      <c r="U25" s="379"/>
      <c r="V25" s="373"/>
      <c r="W25" s="2195"/>
      <c r="X25" s="759">
        <f>X24</f>
        <v>2</v>
      </c>
      <c r="Y25" s="1607"/>
      <c r="Z25" s="1608"/>
      <c r="AA25" s="1608"/>
      <c r="AB25" s="1608"/>
      <c r="AC25" s="1608"/>
      <c r="AD25" s="1608"/>
      <c r="AE25" s="1608"/>
      <c r="AF25" s="1609"/>
      <c r="AG25" s="1655"/>
      <c r="AH25" s="762">
        <f t="shared" si="0"/>
        <v>0</v>
      </c>
      <c r="AI25" s="1819"/>
      <c r="AJ25" s="554"/>
      <c r="AK25" s="5"/>
      <c r="AL25" s="5"/>
      <c r="AM25" s="5"/>
      <c r="AN25" s="5"/>
      <c r="AO25" s="5"/>
    </row>
    <row r="26" spans="1:41" s="6" customFormat="1" ht="18.75" thickBot="1">
      <c r="A26" s="6" t="s">
        <v>718</v>
      </c>
      <c r="B26" s="404" t="s">
        <v>719</v>
      </c>
      <c r="C26" s="2158"/>
      <c r="D26" s="2159"/>
      <c r="E26" s="2159"/>
      <c r="F26" s="2159"/>
      <c r="G26" s="2159"/>
      <c r="H26" s="2160"/>
      <c r="I26" s="2158"/>
      <c r="J26" s="2161"/>
      <c r="K26" s="2161"/>
      <c r="L26" s="2161"/>
      <c r="M26" s="2161"/>
      <c r="N26" s="2161"/>
      <c r="O26" s="2162"/>
      <c r="P26" s="700"/>
      <c r="Q26" s="380"/>
      <c r="R26" s="380"/>
      <c r="S26" s="380"/>
      <c r="T26" s="380"/>
      <c r="U26" s="380"/>
      <c r="V26" s="374"/>
      <c r="W26" s="2193"/>
      <c r="X26" s="774">
        <f>X25</f>
        <v>2</v>
      </c>
      <c r="Y26" s="1611"/>
      <c r="Z26" s="1612"/>
      <c r="AA26" s="1612"/>
      <c r="AB26" s="1612"/>
      <c r="AC26" s="1612"/>
      <c r="AD26" s="1612"/>
      <c r="AE26" s="1612"/>
      <c r="AF26" s="1613"/>
      <c r="AG26" s="1656"/>
      <c r="AH26" s="762">
        <f t="shared" si="0"/>
        <v>0</v>
      </c>
      <c r="AI26" s="1819"/>
      <c r="AJ26" s="554"/>
      <c r="AK26" s="5"/>
      <c r="AL26" s="5"/>
      <c r="AM26" s="5"/>
      <c r="AN26" s="5"/>
      <c r="AO26" s="5"/>
    </row>
    <row r="27" spans="1:41" s="200" customFormat="1" ht="18.75" thickBot="1">
      <c r="A27" s="200">
        <v>1945</v>
      </c>
      <c r="B27" s="693" t="s">
        <v>720</v>
      </c>
      <c r="C27" s="2183"/>
      <c r="D27" s="2184"/>
      <c r="E27" s="2184"/>
      <c r="F27" s="2184"/>
      <c r="G27" s="2184"/>
      <c r="H27" s="2185"/>
      <c r="I27" s="2183"/>
      <c r="J27" s="2163"/>
      <c r="K27" s="2163"/>
      <c r="L27" s="2186"/>
      <c r="M27" s="2186"/>
      <c r="N27" s="2186"/>
      <c r="O27" s="2187"/>
      <c r="P27" s="697"/>
      <c r="Q27" s="376"/>
      <c r="R27" s="376"/>
      <c r="S27" s="376"/>
      <c r="T27" s="376"/>
      <c r="U27" s="376"/>
      <c r="V27" s="773"/>
      <c r="W27" s="2198"/>
      <c r="X27" s="2199"/>
      <c r="Y27" s="1657"/>
      <c r="Z27" s="1596"/>
      <c r="AA27" s="1596"/>
      <c r="AB27" s="1596"/>
      <c r="AC27" s="1596"/>
      <c r="AD27" s="1596"/>
      <c r="AE27" s="1596"/>
      <c r="AF27" s="1597"/>
      <c r="AG27" s="1651"/>
      <c r="AH27" s="762">
        <f t="shared" si="0"/>
        <v>0</v>
      </c>
      <c r="AI27" s="1819"/>
      <c r="AJ27" s="737"/>
      <c r="AK27" s="201"/>
      <c r="AL27" s="201"/>
      <c r="AM27" s="201"/>
      <c r="AN27" s="201"/>
      <c r="AO27" s="201"/>
    </row>
    <row r="28" spans="1:41" s="6" customFormat="1" ht="18">
      <c r="A28" s="6" t="s">
        <v>721</v>
      </c>
      <c r="B28" s="404" t="s">
        <v>722</v>
      </c>
      <c r="C28" s="2153"/>
      <c r="D28" s="2154"/>
      <c r="E28" s="2154"/>
      <c r="F28" s="2154"/>
      <c r="G28" s="2154"/>
      <c r="H28" s="2155"/>
      <c r="I28" s="2153"/>
      <c r="J28" s="2156"/>
      <c r="K28" s="2156"/>
      <c r="L28" s="2156"/>
      <c r="M28" s="2156"/>
      <c r="N28" s="2156"/>
      <c r="O28" s="2157"/>
      <c r="P28" s="699"/>
      <c r="Q28" s="379"/>
      <c r="R28" s="379"/>
      <c r="S28" s="379"/>
      <c r="T28" s="379"/>
      <c r="U28" s="379"/>
      <c r="V28" s="373"/>
      <c r="W28" s="2194"/>
      <c r="X28" s="775">
        <f>X26+X27</f>
        <v>2</v>
      </c>
      <c r="Y28" s="1607"/>
      <c r="Z28" s="1608"/>
      <c r="AA28" s="1608"/>
      <c r="AB28" s="1608"/>
      <c r="AC28" s="1608"/>
      <c r="AD28" s="1608"/>
      <c r="AE28" s="1608"/>
      <c r="AF28" s="1609"/>
      <c r="AG28" s="1655"/>
      <c r="AH28" s="762">
        <f t="shared" si="0"/>
        <v>0</v>
      </c>
      <c r="AI28" s="1819"/>
      <c r="AJ28" s="554"/>
      <c r="AK28" s="5"/>
      <c r="AL28" s="5"/>
      <c r="AM28" s="5"/>
      <c r="AN28" s="5"/>
      <c r="AO28" s="5"/>
    </row>
    <row r="29" spans="1:41" s="6" customFormat="1" ht="18">
      <c r="A29" s="6" t="s">
        <v>723</v>
      </c>
      <c r="B29" s="404" t="s">
        <v>724</v>
      </c>
      <c r="C29" s="2153"/>
      <c r="D29" s="2154"/>
      <c r="E29" s="2154"/>
      <c r="F29" s="2154"/>
      <c r="G29" s="2154"/>
      <c r="H29" s="2155"/>
      <c r="I29" s="2153"/>
      <c r="J29" s="2156"/>
      <c r="K29" s="2156"/>
      <c r="L29" s="2156"/>
      <c r="M29" s="2156"/>
      <c r="N29" s="2156"/>
      <c r="O29" s="2157"/>
      <c r="P29" s="699"/>
      <c r="Q29" s="379"/>
      <c r="R29" s="379"/>
      <c r="S29" s="379"/>
      <c r="T29" s="379"/>
      <c r="U29" s="379"/>
      <c r="V29" s="373"/>
      <c r="W29" s="2195"/>
      <c r="X29" s="759">
        <f>X28</f>
        <v>2</v>
      </c>
      <c r="Y29" s="1607"/>
      <c r="Z29" s="1608"/>
      <c r="AA29" s="1608"/>
      <c r="AB29" s="1608"/>
      <c r="AC29" s="1608"/>
      <c r="AD29" s="1608"/>
      <c r="AE29" s="1608"/>
      <c r="AF29" s="1609"/>
      <c r="AG29" s="1655"/>
      <c r="AH29" s="762">
        <f t="shared" si="0"/>
        <v>0</v>
      </c>
      <c r="AI29" s="1819"/>
      <c r="AJ29" s="554"/>
      <c r="AK29" s="5"/>
      <c r="AL29" s="5"/>
      <c r="AM29" s="5"/>
      <c r="AN29" s="5"/>
      <c r="AO29" s="5"/>
    </row>
    <row r="30" spans="1:41" s="202" customFormat="1" ht="18.75" thickBot="1">
      <c r="A30" s="202" t="s">
        <v>725</v>
      </c>
      <c r="B30" s="694" t="s">
        <v>726</v>
      </c>
      <c r="C30" s="2164"/>
      <c r="D30" s="2165"/>
      <c r="E30" s="2165"/>
      <c r="F30" s="2165"/>
      <c r="G30" s="2165"/>
      <c r="H30" s="2166"/>
      <c r="I30" s="2164"/>
      <c r="J30" s="2167"/>
      <c r="K30" s="2167"/>
      <c r="L30" s="2167"/>
      <c r="M30" s="2167"/>
      <c r="N30" s="2167"/>
      <c r="O30" s="2168"/>
      <c r="P30" s="698"/>
      <c r="Q30" s="377"/>
      <c r="R30" s="377"/>
      <c r="S30" s="377"/>
      <c r="T30" s="377"/>
      <c r="U30" s="377"/>
      <c r="V30" s="372"/>
      <c r="W30" s="2193"/>
      <c r="X30" s="774">
        <f>X29</f>
        <v>2</v>
      </c>
      <c r="Y30" s="1615"/>
      <c r="Z30" s="1616"/>
      <c r="AA30" s="1616"/>
      <c r="AB30" s="1616"/>
      <c r="AC30" s="1616"/>
      <c r="AD30" s="1616"/>
      <c r="AE30" s="1616"/>
      <c r="AF30" s="1617"/>
      <c r="AG30" s="1652"/>
      <c r="AH30" s="762">
        <f t="shared" si="0"/>
        <v>0</v>
      </c>
      <c r="AI30" s="1819"/>
      <c r="AJ30" s="738"/>
      <c r="AK30" s="203"/>
      <c r="AL30" s="203"/>
      <c r="AM30" s="203"/>
      <c r="AN30" s="203"/>
      <c r="AO30" s="203"/>
    </row>
    <row r="31" spans="1:41" s="6" customFormat="1" ht="18.75" thickBot="1">
      <c r="A31" s="6">
        <v>1946</v>
      </c>
      <c r="B31" s="404" t="s">
        <v>727</v>
      </c>
      <c r="C31" s="2183"/>
      <c r="D31" s="2184"/>
      <c r="E31" s="2184"/>
      <c r="F31" s="2184"/>
      <c r="G31" s="2184"/>
      <c r="H31" s="2185"/>
      <c r="I31" s="2183"/>
      <c r="J31" s="2163"/>
      <c r="K31" s="2163"/>
      <c r="L31" s="2186"/>
      <c r="M31" s="2186"/>
      <c r="N31" s="2186"/>
      <c r="O31" s="2187"/>
      <c r="P31" s="701"/>
      <c r="Q31" s="382"/>
      <c r="R31" s="382"/>
      <c r="S31" s="382"/>
      <c r="T31" s="382"/>
      <c r="U31" s="382"/>
      <c r="V31" s="772"/>
      <c r="W31" s="2198"/>
      <c r="X31" s="2199"/>
      <c r="Y31" s="1653"/>
      <c r="Z31" s="1620"/>
      <c r="AA31" s="1620"/>
      <c r="AB31" s="1620"/>
      <c r="AC31" s="1620"/>
      <c r="AD31" s="1620"/>
      <c r="AE31" s="1620"/>
      <c r="AF31" s="1621"/>
      <c r="AG31" s="1654"/>
      <c r="AH31" s="762">
        <f t="shared" si="0"/>
        <v>0</v>
      </c>
      <c r="AI31" s="1819"/>
      <c r="AJ31" s="554"/>
      <c r="AK31" s="5"/>
      <c r="AL31" s="5"/>
      <c r="AM31" s="5"/>
      <c r="AN31" s="5"/>
      <c r="AO31" s="5"/>
    </row>
    <row r="32" spans="1:41" s="6" customFormat="1" ht="18">
      <c r="A32" s="6" t="s">
        <v>728</v>
      </c>
      <c r="B32" s="404" t="s">
        <v>729</v>
      </c>
      <c r="C32" s="2153"/>
      <c r="D32" s="2154"/>
      <c r="E32" s="2154"/>
      <c r="F32" s="2154"/>
      <c r="G32" s="2154"/>
      <c r="H32" s="2155"/>
      <c r="I32" s="2153"/>
      <c r="J32" s="2156"/>
      <c r="K32" s="2156"/>
      <c r="L32" s="2156"/>
      <c r="M32" s="2156"/>
      <c r="N32" s="2156"/>
      <c r="O32" s="2157"/>
      <c r="P32" s="699"/>
      <c r="Q32" s="379"/>
      <c r="R32" s="379"/>
      <c r="S32" s="379"/>
      <c r="T32" s="379"/>
      <c r="U32" s="379"/>
      <c r="V32" s="373"/>
      <c r="W32" s="2194"/>
      <c r="X32" s="775">
        <f>X30+X31</f>
        <v>2</v>
      </c>
      <c r="Y32" s="1607"/>
      <c r="Z32" s="1608"/>
      <c r="AA32" s="1608"/>
      <c r="AB32" s="1608"/>
      <c r="AC32" s="1608"/>
      <c r="AD32" s="1608"/>
      <c r="AE32" s="1608"/>
      <c r="AF32" s="1609"/>
      <c r="AG32" s="1655"/>
      <c r="AH32" s="762">
        <f t="shared" si="0"/>
        <v>0</v>
      </c>
      <c r="AI32" s="1819"/>
      <c r="AJ32" s="554"/>
      <c r="AK32" s="5"/>
      <c r="AL32" s="5"/>
      <c r="AM32" s="5"/>
      <c r="AN32" s="5"/>
      <c r="AO32" s="5"/>
    </row>
    <row r="33" spans="1:41" s="6" customFormat="1" ht="18">
      <c r="A33" s="6" t="s">
        <v>730</v>
      </c>
      <c r="B33" s="404" t="s">
        <v>731</v>
      </c>
      <c r="C33" s="2153"/>
      <c r="D33" s="2154"/>
      <c r="E33" s="2154"/>
      <c r="F33" s="2154"/>
      <c r="G33" s="2154"/>
      <c r="H33" s="2155"/>
      <c r="I33" s="2153"/>
      <c r="J33" s="2156"/>
      <c r="K33" s="2156"/>
      <c r="L33" s="2156"/>
      <c r="M33" s="2156"/>
      <c r="N33" s="2156"/>
      <c r="O33" s="2157"/>
      <c r="P33" s="699"/>
      <c r="Q33" s="379"/>
      <c r="R33" s="379"/>
      <c r="S33" s="379"/>
      <c r="T33" s="379"/>
      <c r="U33" s="379"/>
      <c r="V33" s="373"/>
      <c r="W33" s="2195"/>
      <c r="X33" s="759">
        <f>X32</f>
        <v>2</v>
      </c>
      <c r="Y33" s="1607"/>
      <c r="Z33" s="1608"/>
      <c r="AA33" s="1608"/>
      <c r="AB33" s="1608"/>
      <c r="AC33" s="1608"/>
      <c r="AD33" s="1608"/>
      <c r="AE33" s="1608"/>
      <c r="AF33" s="1609"/>
      <c r="AG33" s="1655"/>
      <c r="AH33" s="762">
        <f t="shared" si="0"/>
        <v>0</v>
      </c>
      <c r="AI33" s="1819"/>
      <c r="AJ33" s="554"/>
      <c r="AK33" s="5"/>
      <c r="AL33" s="5"/>
      <c r="AM33" s="5"/>
      <c r="AN33" s="5"/>
      <c r="AO33" s="5"/>
    </row>
    <row r="34" spans="1:41" s="6" customFormat="1" ht="18.75" thickBot="1">
      <c r="A34" s="6" t="s">
        <v>732</v>
      </c>
      <c r="B34" s="404" t="s">
        <v>733</v>
      </c>
      <c r="C34" s="2169"/>
      <c r="D34" s="2170"/>
      <c r="E34" s="2170"/>
      <c r="F34" s="2170"/>
      <c r="G34" s="2170"/>
      <c r="H34" s="2171"/>
      <c r="I34" s="2169"/>
      <c r="J34" s="2172" t="s">
        <v>734</v>
      </c>
      <c r="K34" s="2172" t="s">
        <v>735</v>
      </c>
      <c r="L34" s="2172" t="s">
        <v>736</v>
      </c>
      <c r="M34" s="2172" t="s">
        <v>737</v>
      </c>
      <c r="N34" s="2172" t="s">
        <v>738</v>
      </c>
      <c r="O34" s="2173" t="s">
        <v>739</v>
      </c>
      <c r="P34" s="702"/>
      <c r="Q34" s="384"/>
      <c r="R34" s="384"/>
      <c r="S34" s="384"/>
      <c r="T34" s="384"/>
      <c r="U34" s="384"/>
      <c r="V34" s="374"/>
      <c r="W34" s="2196"/>
      <c r="X34" s="760">
        <f>X33</f>
        <v>2</v>
      </c>
      <c r="Y34" s="1658"/>
      <c r="Z34" s="1659"/>
      <c r="AA34" s="1659"/>
      <c r="AB34" s="1659"/>
      <c r="AC34" s="1659"/>
      <c r="AD34" s="1659"/>
      <c r="AE34" s="1659"/>
      <c r="AF34" s="1660"/>
      <c r="AG34" s="1661"/>
      <c r="AH34" s="762">
        <f t="shared" si="0"/>
        <v>0</v>
      </c>
      <c r="AI34" s="1820"/>
      <c r="AJ34" s="554"/>
      <c r="AK34" s="5"/>
      <c r="AL34" s="5"/>
      <c r="AM34" s="5"/>
      <c r="AN34" s="5"/>
      <c r="AO34" s="5"/>
    </row>
    <row r="35" spans="1:41" s="208" customFormat="1" ht="21.75" customHeight="1" thickBot="1" thickTop="1">
      <c r="A35" s="204" t="s">
        <v>740</v>
      </c>
      <c r="B35" s="695"/>
      <c r="C35" s="2174">
        <f>SUM(C4:C34)</f>
        <v>0</v>
      </c>
      <c r="D35" s="2136">
        <f>SUM(D4:D34)</f>
        <v>0</v>
      </c>
      <c r="E35" s="2136">
        <f aca="true" t="shared" si="1" ref="E35:O35">SUM(E4:E34)</f>
        <v>30</v>
      </c>
      <c r="F35" s="2136">
        <f t="shared" si="1"/>
        <v>0</v>
      </c>
      <c r="G35" s="2136">
        <f t="shared" si="1"/>
        <v>0</v>
      </c>
      <c r="H35" s="2175">
        <f t="shared" si="1"/>
        <v>1</v>
      </c>
      <c r="I35" s="2176">
        <f t="shared" si="1"/>
        <v>0</v>
      </c>
      <c r="J35" s="2176">
        <f t="shared" si="1"/>
        <v>2</v>
      </c>
      <c r="K35" s="2176">
        <f t="shared" si="1"/>
        <v>12</v>
      </c>
      <c r="L35" s="2176">
        <f t="shared" si="1"/>
        <v>0</v>
      </c>
      <c r="M35" s="2176">
        <f t="shared" si="1"/>
        <v>30</v>
      </c>
      <c r="N35" s="2176">
        <f t="shared" si="1"/>
        <v>2</v>
      </c>
      <c r="O35" s="2137">
        <f t="shared" si="1"/>
        <v>2</v>
      </c>
      <c r="P35" s="680">
        <f>SUM(P4:P34)</f>
        <v>0</v>
      </c>
      <c r="Q35" s="206">
        <f>SUM(Q4:Q34)</f>
        <v>0</v>
      </c>
      <c r="R35" s="206">
        <f>SUM(R4:R34)+R39</f>
        <v>0</v>
      </c>
      <c r="S35" s="206">
        <f>SUM(S4:S34)+S39</f>
        <v>2</v>
      </c>
      <c r="T35" s="206">
        <f>SUM(T4:T34)</f>
        <v>3</v>
      </c>
      <c r="U35" s="206">
        <f>SUM(U4:U34)+U39</f>
        <v>3</v>
      </c>
      <c r="V35" s="439">
        <f>SUM(V4:V34)+AE35+V39</f>
        <v>6</v>
      </c>
      <c r="W35" s="2136">
        <f>SUM(W4:W34)</f>
        <v>2</v>
      </c>
      <c r="X35" s="2197">
        <f>SUM(X4:X34)</f>
        <v>48</v>
      </c>
      <c r="Y35" s="740"/>
      <c r="Z35" s="740"/>
      <c r="AA35" s="740"/>
      <c r="AB35" s="740"/>
      <c r="AC35" s="740"/>
      <c r="AD35" s="740"/>
      <c r="AE35" s="764">
        <f>SUM(AE5:AE34)</f>
        <v>0</v>
      </c>
      <c r="AF35" s="740"/>
      <c r="AG35" s="740"/>
      <c r="AH35" s="206">
        <f>SUM(AH5:AH34)</f>
        <v>0</v>
      </c>
      <c r="AI35" s="740"/>
      <c r="AJ35" s="207"/>
      <c r="AK35" s="207"/>
      <c r="AL35" s="207"/>
      <c r="AM35" s="207"/>
      <c r="AN35" s="207"/>
      <c r="AO35" s="207"/>
    </row>
    <row r="36" spans="1:41" s="6" customFormat="1" ht="14.25" thickBot="1" thickTop="1">
      <c r="A36" s="6" t="s">
        <v>741</v>
      </c>
      <c r="C36" s="2138" t="s">
        <v>742</v>
      </c>
      <c r="D36" s="2138" t="s">
        <v>743</v>
      </c>
      <c r="E36" s="2138" t="s">
        <v>744</v>
      </c>
      <c r="F36" s="2138" t="s">
        <v>745</v>
      </c>
      <c r="G36" s="2138" t="s">
        <v>746</v>
      </c>
      <c r="H36" s="2177" t="s">
        <v>747</v>
      </c>
      <c r="I36" s="2178" t="s">
        <v>1344</v>
      </c>
      <c r="J36" s="2179" t="s">
        <v>748</v>
      </c>
      <c r="K36" s="2179" t="s">
        <v>749</v>
      </c>
      <c r="L36" s="2179" t="s">
        <v>750</v>
      </c>
      <c r="M36" s="2179" t="s">
        <v>751</v>
      </c>
      <c r="N36" s="2179" t="s">
        <v>752</v>
      </c>
      <c r="O36" s="2180" t="s">
        <v>753</v>
      </c>
      <c r="P36" s="681" t="s">
        <v>754</v>
      </c>
      <c r="Q36" s="305" t="s">
        <v>755</v>
      </c>
      <c r="R36" s="305" t="s">
        <v>756</v>
      </c>
      <c r="S36" s="305" t="s">
        <v>757</v>
      </c>
      <c r="T36" s="305" t="s">
        <v>758</v>
      </c>
      <c r="U36" s="306" t="s">
        <v>759</v>
      </c>
      <c r="V36" s="375" t="s">
        <v>72</v>
      </c>
      <c r="W36" s="1068" t="s">
        <v>760</v>
      </c>
      <c r="X36" s="1069" t="s">
        <v>1309</v>
      </c>
      <c r="Y36" s="1070"/>
      <c r="Z36" s="1070"/>
      <c r="AA36" s="1070"/>
      <c r="AB36" s="197"/>
      <c r="AC36" s="197"/>
      <c r="AD36" s="198"/>
      <c r="AE36" s="198"/>
      <c r="AF36" s="198"/>
      <c r="AG36" s="198"/>
      <c r="AH36" s="209"/>
      <c r="AI36" s="198"/>
      <c r="AJ36" s="5"/>
      <c r="AK36" s="5"/>
      <c r="AL36" s="5"/>
      <c r="AM36" s="5"/>
      <c r="AN36" s="5"/>
      <c r="AO36" s="5"/>
    </row>
    <row r="37" spans="3:41" s="6" customFormat="1" ht="15.75" thickBot="1">
      <c r="C37" s="809"/>
      <c r="D37" s="809"/>
      <c r="E37" s="809"/>
      <c r="F37" s="809"/>
      <c r="G37" s="809"/>
      <c r="H37" s="809"/>
      <c r="I37" s="809"/>
      <c r="J37" s="2181">
        <v>2</v>
      </c>
      <c r="K37" s="2181">
        <v>12</v>
      </c>
      <c r="L37" s="2181">
        <v>6</v>
      </c>
      <c r="M37" s="2181">
        <v>40</v>
      </c>
      <c r="N37" s="2181">
        <v>9</v>
      </c>
      <c r="O37" s="2182">
        <v>4</v>
      </c>
      <c r="P37" s="307">
        <v>0</v>
      </c>
      <c r="Q37" s="749">
        <v>0</v>
      </c>
      <c r="R37" s="754">
        <v>0</v>
      </c>
      <c r="S37" s="754">
        <v>0</v>
      </c>
      <c r="T37" s="754">
        <v>0</v>
      </c>
      <c r="U37" s="754">
        <v>0</v>
      </c>
      <c r="V37" s="750" t="s">
        <v>1306</v>
      </c>
      <c r="W37" s="600"/>
      <c r="X37" s="600"/>
      <c r="Y37" s="601"/>
      <c r="AE37" s="370" t="s">
        <v>761</v>
      </c>
      <c r="AF37" s="210"/>
      <c r="AG37" s="210"/>
      <c r="AH37" s="211">
        <f>P35*2+Q35*5+R35*4+S35*3+T35*2+U35*2+V35-AE39/2</f>
        <v>24</v>
      </c>
      <c r="AJ37" s="5"/>
      <c r="AK37" s="5"/>
      <c r="AL37" s="5"/>
      <c r="AM37" s="5"/>
      <c r="AN37" s="5"/>
      <c r="AO37" s="5"/>
    </row>
    <row r="38" spans="16:41" s="6" customFormat="1" ht="16.5" thickBot="1" thickTop="1">
      <c r="P38" s="728" t="s">
        <v>1356</v>
      </c>
      <c r="Q38" s="729"/>
      <c r="R38" s="751"/>
      <c r="S38" s="752"/>
      <c r="T38" s="753"/>
      <c r="U38" s="753"/>
      <c r="AB38" s="287"/>
      <c r="AC38" s="317" t="s">
        <v>1355</v>
      </c>
      <c r="AJ38" s="5"/>
      <c r="AK38" s="5"/>
      <c r="AL38" s="5"/>
      <c r="AM38" s="5"/>
      <c r="AN38" s="5"/>
      <c r="AO38" s="5"/>
    </row>
    <row r="39" spans="3:41" s="6" customFormat="1" ht="16.5" thickBot="1" thickTop="1">
      <c r="C39" s="6" t="s">
        <v>762</v>
      </c>
      <c r="R39" s="603">
        <v>0</v>
      </c>
      <c r="S39" s="604">
        <v>0</v>
      </c>
      <c r="T39" s="755" t="s">
        <v>1357</v>
      </c>
      <c r="U39" s="604">
        <v>0</v>
      </c>
      <c r="V39" s="604">
        <v>0</v>
      </c>
      <c r="W39" s="317" t="s">
        <v>1331</v>
      </c>
      <c r="X39" s="288"/>
      <c r="Y39" s="288"/>
      <c r="Z39" s="288"/>
      <c r="AA39" s="288"/>
      <c r="AE39" s="605">
        <f>P37*2+Q37*5+R37*4+S37*3+T37*2+U37*2</f>
        <v>0</v>
      </c>
      <c r="AF39" s="602" t="s">
        <v>1294</v>
      </c>
      <c r="AJ39" s="5"/>
      <c r="AK39" s="5"/>
      <c r="AL39" s="5"/>
      <c r="AM39" s="5"/>
      <c r="AN39" s="5"/>
      <c r="AO39" s="5"/>
    </row>
    <row r="40" spans="3:41" s="6" customFormat="1" ht="13.5" thickTop="1">
      <c r="C40" s="6" t="s">
        <v>763</v>
      </c>
      <c r="AJ40" s="5"/>
      <c r="AK40" s="5"/>
      <c r="AL40" s="5"/>
      <c r="AM40" s="5"/>
      <c r="AN40" s="5"/>
      <c r="AO40" s="5"/>
    </row>
    <row r="41" spans="3:41" s="6" customFormat="1" ht="12.75">
      <c r="C41" s="6" t="s">
        <v>764</v>
      </c>
      <c r="AJ41" s="5"/>
      <c r="AK41" s="5"/>
      <c r="AL41" s="5"/>
      <c r="AM41" s="5"/>
      <c r="AN41" s="5"/>
      <c r="AO41" s="5"/>
    </row>
    <row r="42" spans="3:41" s="6" customFormat="1" ht="12.75">
      <c r="C42" s="6" t="s">
        <v>765</v>
      </c>
      <c r="AJ42" s="5"/>
      <c r="AK42" s="5"/>
      <c r="AL42" s="5"/>
      <c r="AM42" s="5"/>
      <c r="AN42" s="5"/>
      <c r="AO42" s="5"/>
    </row>
    <row r="43" spans="3:41" s="6" customFormat="1" ht="12.75">
      <c r="C43" s="6" t="s">
        <v>766</v>
      </c>
      <c r="AJ43" s="5"/>
      <c r="AK43" s="5"/>
      <c r="AL43" s="5"/>
      <c r="AM43" s="5"/>
      <c r="AN43" s="5"/>
      <c r="AO43" s="5"/>
    </row>
    <row r="44" spans="3:41" s="6" customFormat="1" ht="12.75">
      <c r="C44" s="6" t="s">
        <v>767</v>
      </c>
      <c r="AJ44" s="5"/>
      <c r="AK44" s="5"/>
      <c r="AL44" s="5"/>
      <c r="AM44" s="5"/>
      <c r="AN44" s="5"/>
      <c r="AO44" s="5"/>
    </row>
    <row r="45" spans="3:41" s="6" customFormat="1" ht="12.75">
      <c r="C45" s="6" t="s">
        <v>768</v>
      </c>
      <c r="AJ45" s="5"/>
      <c r="AK45" s="5"/>
      <c r="AL45" s="5"/>
      <c r="AM45" s="5"/>
      <c r="AN45" s="5"/>
      <c r="AO45" s="5"/>
    </row>
  </sheetData>
  <sheetProtection sheet="1" objects="1" scenarios="1" selectLockedCells="1"/>
  <printOptions/>
  <pageMargins left="0.7875" right="0.7875" top="0.7875" bottom="0.7875" header="0.5" footer="0.5"/>
  <pageSetup horizontalDpi="300" verticalDpi="300" orientation="portrait" r:id="rId1"/>
  <ignoredErrors>
    <ignoredError sqref="T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31"/>
  </sheetPr>
  <dimension ref="A1:AB44"/>
  <sheetViews>
    <sheetView zoomScale="65" zoomScaleNormal="65" workbookViewId="0" topLeftCell="A1">
      <selection activeCell="AB6" sqref="AB6"/>
    </sheetView>
  </sheetViews>
  <sheetFormatPr defaultColWidth="9.140625" defaultRowHeight="12.75"/>
  <cols>
    <col min="10" max="11" width="6.28125" style="0" customWidth="1"/>
    <col min="12" max="13" width="6.8515625" style="0" customWidth="1"/>
    <col min="14" max="14" width="5.8515625" style="0" customWidth="1"/>
    <col min="15" max="15" width="6.7109375" style="0" customWidth="1"/>
    <col min="16" max="16" width="6.57421875" style="0" customWidth="1"/>
    <col min="17" max="17" width="6.00390625" style="0" customWidth="1"/>
    <col min="18" max="20" width="6.28125" style="0" customWidth="1"/>
    <col min="21" max="21" width="5.421875" style="0" customWidth="1"/>
    <col min="22" max="22" width="5.00390625" style="0" customWidth="1"/>
    <col min="23" max="23" width="5.7109375" style="0" customWidth="1"/>
    <col min="24" max="24" width="8.57421875" style="0" customWidth="1"/>
    <col min="26" max="26" width="7.7109375" style="0" customWidth="1"/>
    <col min="27" max="28" width="9.140625" style="1108" customWidth="1"/>
  </cols>
  <sheetData>
    <row r="1" spans="1:28" s="6" customFormat="1" ht="27" thickBot="1">
      <c r="A1" s="212"/>
      <c r="B1" s="213"/>
      <c r="C1" s="213"/>
      <c r="D1" s="213"/>
      <c r="E1" s="214"/>
      <c r="F1" s="214"/>
      <c r="G1" s="213"/>
      <c r="H1" s="214"/>
      <c r="I1" s="213"/>
      <c r="J1" s="213"/>
      <c r="K1" s="213"/>
      <c r="L1" s="213"/>
      <c r="M1" s="214" t="s">
        <v>769</v>
      </c>
      <c r="N1" s="213"/>
      <c r="O1" s="213"/>
      <c r="P1" s="213"/>
      <c r="Q1" s="777"/>
      <c r="R1" s="777"/>
      <c r="S1" s="777"/>
      <c r="T1" s="777"/>
      <c r="U1" s="777"/>
      <c r="V1" s="777"/>
      <c r="W1" s="777"/>
      <c r="X1" s="777"/>
      <c r="Y1" s="215"/>
      <c r="Z1" s="215"/>
      <c r="AA1" s="286"/>
      <c r="AB1" s="286"/>
    </row>
    <row r="2" spans="1:28" s="6" customFormat="1" ht="15.75" customHeight="1">
      <c r="A2" s="187" t="s">
        <v>770</v>
      </c>
      <c r="C2" s="2200" t="s">
        <v>771</v>
      </c>
      <c r="D2" s="2201" t="s">
        <v>772</v>
      </c>
      <c r="E2" s="2202"/>
      <c r="F2" s="2202"/>
      <c r="G2" s="2203" t="s">
        <v>1321</v>
      </c>
      <c r="H2" s="2202"/>
      <c r="I2" s="2202"/>
      <c r="J2" s="707"/>
      <c r="K2" s="707"/>
      <c r="L2" s="708"/>
      <c r="M2" s="1506" t="s">
        <v>1485</v>
      </c>
      <c r="N2" s="708"/>
      <c r="O2" s="708"/>
      <c r="P2" s="783"/>
      <c r="Q2" s="2753" t="s">
        <v>1305</v>
      </c>
      <c r="R2" s="2754"/>
      <c r="S2" s="2754"/>
      <c r="T2" s="2754"/>
      <c r="U2" s="2754"/>
      <c r="V2" s="2754"/>
      <c r="W2" s="2754"/>
      <c r="X2" s="2755"/>
      <c r="Y2" s="1061" t="s">
        <v>773</v>
      </c>
      <c r="Z2" s="1806"/>
      <c r="AA2" s="2240"/>
      <c r="AB2" s="286"/>
    </row>
    <row r="3" spans="1:28" s="6" customFormat="1" ht="13.5" customHeight="1" thickBot="1">
      <c r="A3" s="387" t="s">
        <v>774</v>
      </c>
      <c r="B3" s="1845"/>
      <c r="C3" s="2138" t="s">
        <v>775</v>
      </c>
      <c r="D3" s="2138" t="s">
        <v>776</v>
      </c>
      <c r="E3" s="811" t="s">
        <v>777</v>
      </c>
      <c r="F3" s="811" t="s">
        <v>778</v>
      </c>
      <c r="G3" s="811" t="s">
        <v>779</v>
      </c>
      <c r="H3" s="811" t="s">
        <v>780</v>
      </c>
      <c r="I3" s="811" t="s">
        <v>781</v>
      </c>
      <c r="J3" s="710" t="s">
        <v>782</v>
      </c>
      <c r="K3" s="710" t="s">
        <v>783</v>
      </c>
      <c r="L3" s="710" t="s">
        <v>784</v>
      </c>
      <c r="M3" s="710" t="s">
        <v>785</v>
      </c>
      <c r="N3" s="711" t="s">
        <v>786</v>
      </c>
      <c r="O3" s="711" t="s">
        <v>787</v>
      </c>
      <c r="P3" s="784" t="s">
        <v>788</v>
      </c>
      <c r="Q3" s="2756"/>
      <c r="R3" s="2757"/>
      <c r="S3" s="2757"/>
      <c r="T3" s="2757"/>
      <c r="U3" s="2757"/>
      <c r="V3" s="2757"/>
      <c r="W3" s="2757"/>
      <c r="X3" s="2758"/>
      <c r="Y3" s="1062" t="s">
        <v>670</v>
      </c>
      <c r="Z3" s="1807"/>
      <c r="AA3" s="2240"/>
      <c r="AB3" s="286"/>
    </row>
    <row r="4" spans="1:28" s="6" customFormat="1" ht="19.5" thickBot="1" thickTop="1">
      <c r="A4" s="6" t="s">
        <v>798</v>
      </c>
      <c r="C4" s="2204">
        <v>1</v>
      </c>
      <c r="D4" s="2141">
        <v>5</v>
      </c>
      <c r="E4" s="2205">
        <v>1</v>
      </c>
      <c r="F4" s="2205">
        <v>1</v>
      </c>
      <c r="G4" s="2205">
        <v>2</v>
      </c>
      <c r="H4" s="2205">
        <v>5</v>
      </c>
      <c r="I4" s="2206"/>
      <c r="J4" s="433">
        <v>0</v>
      </c>
      <c r="K4" s="433">
        <v>0</v>
      </c>
      <c r="L4" s="433">
        <v>0</v>
      </c>
      <c r="M4" s="433">
        <v>4</v>
      </c>
      <c r="N4" s="433">
        <v>6</v>
      </c>
      <c r="O4" s="433">
        <v>9</v>
      </c>
      <c r="P4" s="2233">
        <v>1</v>
      </c>
      <c r="Q4" s="779" t="s">
        <v>789</v>
      </c>
      <c r="R4" s="780" t="s">
        <v>790</v>
      </c>
      <c r="S4" s="780" t="s">
        <v>791</v>
      </c>
      <c r="T4" s="780" t="s">
        <v>792</v>
      </c>
      <c r="U4" s="781" t="s">
        <v>793</v>
      </c>
      <c r="V4" s="781" t="s">
        <v>794</v>
      </c>
      <c r="W4" s="781" t="s">
        <v>795</v>
      </c>
      <c r="X4" s="782" t="s">
        <v>796</v>
      </c>
      <c r="Y4" s="785" t="s">
        <v>797</v>
      </c>
      <c r="Z4" s="1808" t="s">
        <v>680</v>
      </c>
      <c r="AA4" s="2240"/>
      <c r="AB4" s="286"/>
    </row>
    <row r="5" spans="1:28" s="201" customFormat="1" ht="18">
      <c r="A5" s="200">
        <v>1939</v>
      </c>
      <c r="B5" s="200" t="s">
        <v>799</v>
      </c>
      <c r="C5" s="2207"/>
      <c r="D5" s="2208"/>
      <c r="E5" s="2209"/>
      <c r="F5" s="791">
        <v>1</v>
      </c>
      <c r="G5" s="791">
        <v>1</v>
      </c>
      <c r="H5" s="791">
        <v>3</v>
      </c>
      <c r="I5" s="2209"/>
      <c r="J5" s="252"/>
      <c r="K5" s="252"/>
      <c r="L5" s="252"/>
      <c r="M5" s="252"/>
      <c r="N5" s="252"/>
      <c r="O5" s="535"/>
      <c r="P5" s="792">
        <v>1</v>
      </c>
      <c r="Q5" s="1627"/>
      <c r="R5" s="1628"/>
      <c r="S5" s="1628"/>
      <c r="T5" s="1628"/>
      <c r="U5" s="1628"/>
      <c r="V5" s="1628"/>
      <c r="W5" s="1629"/>
      <c r="X5" s="1630"/>
      <c r="Y5" s="762">
        <f aca="true" t="shared" si="0" ref="Y5:Y34">SUM(Q5:X5)</f>
        <v>0</v>
      </c>
      <c r="Z5" s="1809"/>
      <c r="AA5" s="2241"/>
      <c r="AB5" s="2242"/>
    </row>
    <row r="6" spans="1:28" s="203" customFormat="1" ht="18.75" thickBot="1">
      <c r="A6" s="202" t="s">
        <v>800</v>
      </c>
      <c r="B6" s="202" t="s">
        <v>801</v>
      </c>
      <c r="C6" s="2210"/>
      <c r="D6" s="2211"/>
      <c r="E6" s="2212"/>
      <c r="F6" s="2212"/>
      <c r="G6" s="2212"/>
      <c r="H6" s="2212"/>
      <c r="I6" s="2212"/>
      <c r="J6" s="255"/>
      <c r="K6" s="255"/>
      <c r="L6" s="255"/>
      <c r="M6" s="255"/>
      <c r="N6" s="255"/>
      <c r="O6" s="536"/>
      <c r="P6" s="2234"/>
      <c r="Q6" s="1631"/>
      <c r="R6" s="1632"/>
      <c r="S6" s="1632"/>
      <c r="T6" s="1632"/>
      <c r="U6" s="1632"/>
      <c r="V6" s="1632"/>
      <c r="W6" s="1633"/>
      <c r="X6" s="1634"/>
      <c r="Y6" s="762">
        <f t="shared" si="0"/>
        <v>0</v>
      </c>
      <c r="Z6" s="1810"/>
      <c r="AA6" s="2243"/>
      <c r="AB6" s="2244"/>
    </row>
    <row r="7" spans="1:28" s="5" customFormat="1" ht="18">
      <c r="A7" s="6">
        <v>1940</v>
      </c>
      <c r="B7" s="1845" t="s">
        <v>802</v>
      </c>
      <c r="C7" s="2225"/>
      <c r="D7" s="2188"/>
      <c r="E7" s="2226"/>
      <c r="F7" s="2227"/>
      <c r="G7" s="2227"/>
      <c r="H7" s="2227"/>
      <c r="I7" s="2228"/>
      <c r="J7" s="257"/>
      <c r="K7" s="257"/>
      <c r="L7" s="257"/>
      <c r="M7" s="257"/>
      <c r="N7" s="257"/>
      <c r="O7" s="537"/>
      <c r="P7" s="2238"/>
      <c r="Q7" s="1635"/>
      <c r="R7" s="1636"/>
      <c r="S7" s="1636"/>
      <c r="T7" s="1636"/>
      <c r="U7" s="1636"/>
      <c r="V7" s="1636"/>
      <c r="W7" s="1637"/>
      <c r="X7" s="1638"/>
      <c r="Y7" s="762">
        <f t="shared" si="0"/>
        <v>0</v>
      </c>
      <c r="Z7" s="1811"/>
      <c r="AA7" s="2245"/>
      <c r="AB7" s="2246"/>
    </row>
    <row r="8" spans="1:28" s="5" customFormat="1" ht="18">
      <c r="A8" s="6" t="s">
        <v>803</v>
      </c>
      <c r="B8" s="6" t="s">
        <v>804</v>
      </c>
      <c r="C8" s="2213"/>
      <c r="D8" s="2214"/>
      <c r="E8" s="2215"/>
      <c r="F8" s="2215"/>
      <c r="G8" s="2215"/>
      <c r="H8" s="2215"/>
      <c r="I8" s="2215"/>
      <c r="J8" s="259"/>
      <c r="K8" s="259"/>
      <c r="L8" s="259"/>
      <c r="M8" s="259"/>
      <c r="N8" s="259"/>
      <c r="O8" s="538"/>
      <c r="P8" s="2235"/>
      <c r="Q8" s="1639"/>
      <c r="R8" s="1640"/>
      <c r="S8" s="1640"/>
      <c r="T8" s="1640"/>
      <c r="U8" s="1640"/>
      <c r="V8" s="1640"/>
      <c r="W8" s="1641"/>
      <c r="X8" s="1642"/>
      <c r="Y8" s="762">
        <f t="shared" si="0"/>
        <v>0</v>
      </c>
      <c r="Z8" s="1812"/>
      <c r="AA8" s="2247"/>
      <c r="AB8" s="2246"/>
    </row>
    <row r="9" spans="1:28" s="5" customFormat="1" ht="18">
      <c r="A9" s="6" t="s">
        <v>805</v>
      </c>
      <c r="B9" s="6" t="s">
        <v>806</v>
      </c>
      <c r="C9" s="2229"/>
      <c r="D9" s="2230"/>
      <c r="E9" s="2231"/>
      <c r="F9" s="2215"/>
      <c r="G9" s="2215"/>
      <c r="H9" s="2215"/>
      <c r="I9" s="2215"/>
      <c r="J9" s="259"/>
      <c r="K9" s="259"/>
      <c r="L9" s="259"/>
      <c r="M9" s="259"/>
      <c r="N9" s="259"/>
      <c r="O9" s="538"/>
      <c r="P9" s="2235"/>
      <c r="Q9" s="1639"/>
      <c r="R9" s="1640"/>
      <c r="S9" s="1640"/>
      <c r="T9" s="1640"/>
      <c r="U9" s="1640"/>
      <c r="V9" s="1640"/>
      <c r="W9" s="1641"/>
      <c r="X9" s="1642"/>
      <c r="Y9" s="762">
        <f t="shared" si="0"/>
        <v>0</v>
      </c>
      <c r="Z9" s="1812"/>
      <c r="AA9" s="2247"/>
      <c r="AB9" s="2246"/>
    </row>
    <row r="10" spans="1:28" s="5" customFormat="1" ht="18.75" thickBot="1">
      <c r="A10" s="6" t="s">
        <v>807</v>
      </c>
      <c r="B10" s="6" t="s">
        <v>808</v>
      </c>
      <c r="C10" s="2210"/>
      <c r="D10" s="2216"/>
      <c r="E10" s="2217"/>
      <c r="F10" s="2217"/>
      <c r="G10" s="2217"/>
      <c r="H10" s="2217"/>
      <c r="I10" s="2217"/>
      <c r="J10" s="261"/>
      <c r="K10" s="261"/>
      <c r="L10" s="261"/>
      <c r="M10" s="261"/>
      <c r="N10" s="261"/>
      <c r="O10" s="539"/>
      <c r="P10" s="2236"/>
      <c r="Q10" s="1643"/>
      <c r="R10" s="1644"/>
      <c r="S10" s="1644"/>
      <c r="T10" s="1644"/>
      <c r="U10" s="1644"/>
      <c r="V10" s="1644"/>
      <c r="W10" s="1645"/>
      <c r="X10" s="1646"/>
      <c r="Y10" s="762">
        <f t="shared" si="0"/>
        <v>0</v>
      </c>
      <c r="Z10" s="1813"/>
      <c r="AA10" s="2245"/>
      <c r="AB10" s="2246"/>
    </row>
    <row r="11" spans="1:28" s="201" customFormat="1" ht="18">
      <c r="A11" s="200">
        <v>1941</v>
      </c>
      <c r="B11" s="1846" t="s">
        <v>809</v>
      </c>
      <c r="C11" s="2225"/>
      <c r="D11" s="2184"/>
      <c r="E11" s="2232"/>
      <c r="F11" s="2232"/>
      <c r="G11" s="2232"/>
      <c r="H11" s="2232"/>
      <c r="I11" s="2232"/>
      <c r="J11" s="252"/>
      <c r="K11" s="252"/>
      <c r="L11" s="252"/>
      <c r="M11" s="252"/>
      <c r="N11" s="252"/>
      <c r="O11" s="535"/>
      <c r="P11" s="2239"/>
      <c r="Q11" s="1627"/>
      <c r="R11" s="1628"/>
      <c r="S11" s="1628"/>
      <c r="T11" s="1628"/>
      <c r="U11" s="1628"/>
      <c r="V11" s="1628"/>
      <c r="W11" s="1629"/>
      <c r="X11" s="1630"/>
      <c r="Y11" s="762">
        <f t="shared" si="0"/>
        <v>0</v>
      </c>
      <c r="Z11" s="1809"/>
      <c r="AA11" s="2241"/>
      <c r="AB11" s="2242"/>
    </row>
    <row r="12" spans="1:28" s="5" customFormat="1" ht="18">
      <c r="A12" s="6" t="s">
        <v>810</v>
      </c>
      <c r="B12" s="6" t="s">
        <v>811</v>
      </c>
      <c r="C12" s="2213"/>
      <c r="D12" s="2214"/>
      <c r="E12" s="2215"/>
      <c r="F12" s="2215"/>
      <c r="G12" s="2215"/>
      <c r="H12" s="2215"/>
      <c r="I12" s="2215"/>
      <c r="J12" s="259"/>
      <c r="K12" s="259"/>
      <c r="L12" s="259"/>
      <c r="M12" s="259"/>
      <c r="N12" s="259"/>
      <c r="O12" s="538"/>
      <c r="P12" s="2235"/>
      <c r="Q12" s="1639"/>
      <c r="R12" s="1640"/>
      <c r="S12" s="1640"/>
      <c r="T12" s="1640"/>
      <c r="U12" s="1640"/>
      <c r="V12" s="1640"/>
      <c r="W12" s="1641"/>
      <c r="X12" s="1642"/>
      <c r="Y12" s="762">
        <f t="shared" si="0"/>
        <v>0</v>
      </c>
      <c r="Z12" s="1812"/>
      <c r="AA12" s="2245"/>
      <c r="AB12" s="2246"/>
    </row>
    <row r="13" spans="1:28" s="5" customFormat="1" ht="18">
      <c r="A13" s="6" t="s">
        <v>812</v>
      </c>
      <c r="B13" s="6" t="s">
        <v>813</v>
      </c>
      <c r="C13" s="2213"/>
      <c r="D13" s="2214"/>
      <c r="E13" s="2215"/>
      <c r="F13" s="2215"/>
      <c r="G13" s="2215"/>
      <c r="H13" s="2215"/>
      <c r="I13" s="2215"/>
      <c r="J13" s="259"/>
      <c r="K13" s="259"/>
      <c r="L13" s="259"/>
      <c r="M13" s="259"/>
      <c r="N13" s="259"/>
      <c r="O13" s="538"/>
      <c r="P13" s="2235"/>
      <c r="Q13" s="1639"/>
      <c r="R13" s="1640"/>
      <c r="S13" s="1640"/>
      <c r="T13" s="1640"/>
      <c r="U13" s="1640"/>
      <c r="V13" s="1640"/>
      <c r="W13" s="1641"/>
      <c r="X13" s="1642"/>
      <c r="Y13" s="762">
        <f t="shared" si="0"/>
        <v>0</v>
      </c>
      <c r="Z13" s="1812"/>
      <c r="AA13" s="2247"/>
      <c r="AB13" s="2246"/>
    </row>
    <row r="14" spans="1:28" s="203" customFormat="1" ht="18.75" thickBot="1">
      <c r="A14" s="202" t="s">
        <v>814</v>
      </c>
      <c r="B14" s="202" t="s">
        <v>815</v>
      </c>
      <c r="C14" s="2210"/>
      <c r="D14" s="2211"/>
      <c r="E14" s="2212"/>
      <c r="F14" s="2212"/>
      <c r="G14" s="2212"/>
      <c r="H14" s="2212"/>
      <c r="I14" s="2212"/>
      <c r="J14" s="255"/>
      <c r="K14" s="255"/>
      <c r="L14" s="255"/>
      <c r="M14" s="255"/>
      <c r="N14" s="255"/>
      <c r="O14" s="536"/>
      <c r="P14" s="2234"/>
      <c r="Q14" s="1631"/>
      <c r="R14" s="1632"/>
      <c r="S14" s="1632"/>
      <c r="T14" s="1632"/>
      <c r="U14" s="1632"/>
      <c r="V14" s="1632"/>
      <c r="W14" s="1633"/>
      <c r="X14" s="1634"/>
      <c r="Y14" s="762">
        <f t="shared" si="0"/>
        <v>0</v>
      </c>
      <c r="Z14" s="1810"/>
      <c r="AA14" s="2248"/>
      <c r="AB14" s="2244"/>
    </row>
    <row r="15" spans="1:28" s="5" customFormat="1" ht="18">
      <c r="A15" s="6">
        <v>1942</v>
      </c>
      <c r="B15" s="1845" t="s">
        <v>816</v>
      </c>
      <c r="C15" s="2225"/>
      <c r="D15" s="2184"/>
      <c r="E15" s="2232"/>
      <c r="F15" s="2232"/>
      <c r="G15" s="2232"/>
      <c r="H15" s="2232"/>
      <c r="I15" s="2232"/>
      <c r="J15" s="257"/>
      <c r="K15" s="257"/>
      <c r="L15" s="257"/>
      <c r="M15" s="257"/>
      <c r="N15" s="257"/>
      <c r="O15" s="537"/>
      <c r="P15" s="2238"/>
      <c r="Q15" s="1635"/>
      <c r="R15" s="1636"/>
      <c r="S15" s="1636"/>
      <c r="T15" s="1636"/>
      <c r="U15" s="1636"/>
      <c r="V15" s="1636"/>
      <c r="W15" s="1637"/>
      <c r="X15" s="1638"/>
      <c r="Y15" s="762">
        <f t="shared" si="0"/>
        <v>0</v>
      </c>
      <c r="Z15" s="1811"/>
      <c r="AA15" s="2245"/>
      <c r="AB15" s="2246"/>
    </row>
    <row r="16" spans="1:28" s="5" customFormat="1" ht="18">
      <c r="A16" s="6" t="s">
        <v>817</v>
      </c>
      <c r="B16" s="6" t="s">
        <v>818</v>
      </c>
      <c r="C16" s="2213"/>
      <c r="D16" s="2214"/>
      <c r="E16" s="2215"/>
      <c r="F16" s="2215"/>
      <c r="G16" s="2215"/>
      <c r="H16" s="2215"/>
      <c r="I16" s="2215"/>
      <c r="J16" s="259"/>
      <c r="K16" s="259"/>
      <c r="L16" s="259"/>
      <c r="M16" s="259"/>
      <c r="N16" s="259"/>
      <c r="O16" s="538"/>
      <c r="P16" s="2235"/>
      <c r="Q16" s="1639"/>
      <c r="R16" s="1640"/>
      <c r="S16" s="1640"/>
      <c r="T16" s="1640"/>
      <c r="U16" s="1640"/>
      <c r="V16" s="1640"/>
      <c r="W16" s="1641"/>
      <c r="X16" s="1642"/>
      <c r="Y16" s="762">
        <f t="shared" si="0"/>
        <v>0</v>
      </c>
      <c r="Z16" s="1812"/>
      <c r="AA16" s="2245"/>
      <c r="AB16" s="2246"/>
    </row>
    <row r="17" spans="1:28" s="5" customFormat="1" ht="18">
      <c r="A17" s="6" t="s">
        <v>819</v>
      </c>
      <c r="B17" s="6" t="s">
        <v>820</v>
      </c>
      <c r="C17" s="2213"/>
      <c r="D17" s="2214"/>
      <c r="E17" s="2215"/>
      <c r="F17" s="2215"/>
      <c r="G17" s="2215"/>
      <c r="H17" s="2215"/>
      <c r="I17" s="2215"/>
      <c r="J17" s="259"/>
      <c r="K17" s="259"/>
      <c r="L17" s="259"/>
      <c r="M17" s="259"/>
      <c r="N17" s="259"/>
      <c r="O17" s="538"/>
      <c r="P17" s="2235"/>
      <c r="Q17" s="1639"/>
      <c r="R17" s="1640"/>
      <c r="S17" s="1640"/>
      <c r="T17" s="1640"/>
      <c r="U17" s="1640"/>
      <c r="V17" s="1640"/>
      <c r="W17" s="1641"/>
      <c r="X17" s="1642"/>
      <c r="Y17" s="762">
        <f t="shared" si="0"/>
        <v>0</v>
      </c>
      <c r="Z17" s="1812"/>
      <c r="AA17" s="2245"/>
      <c r="AB17" s="2246"/>
    </row>
    <row r="18" spans="1:28" s="5" customFormat="1" ht="18.75" thickBot="1">
      <c r="A18" s="6" t="s">
        <v>821</v>
      </c>
      <c r="B18" s="6" t="s">
        <v>822</v>
      </c>
      <c r="C18" s="2218"/>
      <c r="D18" s="2216"/>
      <c r="E18" s="2217"/>
      <c r="F18" s="2217"/>
      <c r="G18" s="2217"/>
      <c r="H18" s="2217"/>
      <c r="I18" s="2217"/>
      <c r="J18" s="261"/>
      <c r="K18" s="261"/>
      <c r="L18" s="261"/>
      <c r="M18" s="261"/>
      <c r="N18" s="261"/>
      <c r="O18" s="539"/>
      <c r="P18" s="2236"/>
      <c r="Q18" s="1643"/>
      <c r="R18" s="1644"/>
      <c r="S18" s="1644"/>
      <c r="T18" s="1644"/>
      <c r="U18" s="1640"/>
      <c r="V18" s="1644"/>
      <c r="W18" s="1645"/>
      <c r="X18" s="1646"/>
      <c r="Y18" s="762">
        <f t="shared" si="0"/>
        <v>0</v>
      </c>
      <c r="Z18" s="1813"/>
      <c r="AA18" s="2245"/>
      <c r="AB18" s="2246"/>
    </row>
    <row r="19" spans="1:28" s="201" customFormat="1" ht="18" customHeight="1">
      <c r="A19" s="200">
        <v>1943</v>
      </c>
      <c r="B19" s="1846" t="s">
        <v>823</v>
      </c>
      <c r="C19" s="2225"/>
      <c r="D19" s="2184"/>
      <c r="E19" s="2232"/>
      <c r="F19" s="2232"/>
      <c r="G19" s="2232"/>
      <c r="H19" s="2232"/>
      <c r="I19" s="2232"/>
      <c r="J19" s="252"/>
      <c r="K19" s="252"/>
      <c r="L19" s="252"/>
      <c r="M19" s="252"/>
      <c r="N19" s="252"/>
      <c r="O19" s="535"/>
      <c r="P19" s="2239"/>
      <c r="Q19" s="1627"/>
      <c r="R19" s="1628"/>
      <c r="S19" s="1628"/>
      <c r="T19" s="1628"/>
      <c r="U19" s="1628"/>
      <c r="V19" s="1628"/>
      <c r="W19" s="1629"/>
      <c r="X19" s="1630"/>
      <c r="Y19" s="762">
        <f t="shared" si="0"/>
        <v>0</v>
      </c>
      <c r="Z19" s="1809"/>
      <c r="AA19" s="2241"/>
      <c r="AB19" s="2242"/>
    </row>
    <row r="20" spans="1:28" s="5" customFormat="1" ht="18">
      <c r="A20" s="6" t="s">
        <v>824</v>
      </c>
      <c r="B20" s="6" t="s">
        <v>825</v>
      </c>
      <c r="C20" s="2213"/>
      <c r="D20" s="2214"/>
      <c r="E20" s="2215"/>
      <c r="F20" s="2215"/>
      <c r="G20" s="2215"/>
      <c r="H20" s="2215"/>
      <c r="I20" s="2215"/>
      <c r="J20" s="259"/>
      <c r="K20" s="259"/>
      <c r="L20" s="259"/>
      <c r="M20" s="259"/>
      <c r="N20" s="259"/>
      <c r="O20" s="538"/>
      <c r="P20" s="2235"/>
      <c r="Q20" s="1639"/>
      <c r="R20" s="1640"/>
      <c r="S20" s="1640"/>
      <c r="T20" s="1640"/>
      <c r="U20" s="1640"/>
      <c r="V20" s="1640"/>
      <c r="W20" s="1641"/>
      <c r="X20" s="1642"/>
      <c r="Y20" s="762">
        <f t="shared" si="0"/>
        <v>0</v>
      </c>
      <c r="Z20" s="1812"/>
      <c r="AA20" s="2245"/>
      <c r="AB20" s="2246"/>
    </row>
    <row r="21" spans="1:28" s="5" customFormat="1" ht="18">
      <c r="A21" s="6" t="s">
        <v>826</v>
      </c>
      <c r="B21" s="6" t="s">
        <v>827</v>
      </c>
      <c r="C21" s="2213"/>
      <c r="D21" s="2214"/>
      <c r="E21" s="2215"/>
      <c r="F21" s="2215"/>
      <c r="G21" s="2215"/>
      <c r="H21" s="2215"/>
      <c r="I21" s="2215"/>
      <c r="J21" s="259"/>
      <c r="K21" s="259"/>
      <c r="L21" s="259"/>
      <c r="M21" s="259"/>
      <c r="N21" s="259"/>
      <c r="O21" s="538"/>
      <c r="P21" s="2235"/>
      <c r="Q21" s="1639"/>
      <c r="R21" s="1640"/>
      <c r="S21" s="1640"/>
      <c r="T21" s="1640"/>
      <c r="U21" s="1640"/>
      <c r="V21" s="1640"/>
      <c r="W21" s="1641"/>
      <c r="X21" s="1642"/>
      <c r="Y21" s="762">
        <f t="shared" si="0"/>
        <v>0</v>
      </c>
      <c r="Z21" s="1812"/>
      <c r="AA21" s="2245"/>
      <c r="AB21" s="2246"/>
    </row>
    <row r="22" spans="1:28" s="203" customFormat="1" ht="18.75" thickBot="1">
      <c r="A22" s="202" t="s">
        <v>828</v>
      </c>
      <c r="B22" s="202" t="s">
        <v>829</v>
      </c>
      <c r="C22" s="2210"/>
      <c r="D22" s="2211"/>
      <c r="E22" s="2212"/>
      <c r="F22" s="2212"/>
      <c r="G22" s="2212"/>
      <c r="H22" s="2212"/>
      <c r="I22" s="2212"/>
      <c r="J22" s="255"/>
      <c r="K22" s="255"/>
      <c r="L22" s="255"/>
      <c r="M22" s="255"/>
      <c r="N22" s="255"/>
      <c r="O22" s="536"/>
      <c r="P22" s="2234"/>
      <c r="Q22" s="1631"/>
      <c r="R22" s="1632"/>
      <c r="S22" s="1632"/>
      <c r="T22" s="1632"/>
      <c r="U22" s="1632"/>
      <c r="V22" s="1632"/>
      <c r="W22" s="1633"/>
      <c r="X22" s="1634"/>
      <c r="Y22" s="762">
        <f t="shared" si="0"/>
        <v>0</v>
      </c>
      <c r="Z22" s="1810"/>
      <c r="AA22" s="2243"/>
      <c r="AB22" s="2244"/>
    </row>
    <row r="23" spans="1:28" s="5" customFormat="1" ht="18">
      <c r="A23" s="6">
        <v>1944</v>
      </c>
      <c r="B23" s="1845" t="s">
        <v>830</v>
      </c>
      <c r="C23" s="2225"/>
      <c r="D23" s="2184"/>
      <c r="E23" s="2232"/>
      <c r="F23" s="2232"/>
      <c r="G23" s="2232"/>
      <c r="H23" s="2232"/>
      <c r="I23" s="2232"/>
      <c r="J23" s="257"/>
      <c r="K23" s="257"/>
      <c r="L23" s="257"/>
      <c r="M23" s="257"/>
      <c r="N23" s="257"/>
      <c r="O23" s="537"/>
      <c r="P23" s="2238"/>
      <c r="Q23" s="1635"/>
      <c r="R23" s="1636"/>
      <c r="S23" s="1636"/>
      <c r="T23" s="1636"/>
      <c r="U23" s="1636"/>
      <c r="V23" s="1636"/>
      <c r="W23" s="1637"/>
      <c r="X23" s="1638"/>
      <c r="Y23" s="762">
        <f t="shared" si="0"/>
        <v>0</v>
      </c>
      <c r="Z23" s="1811"/>
      <c r="AA23" s="2245"/>
      <c r="AB23" s="2246"/>
    </row>
    <row r="24" spans="1:28" s="5" customFormat="1" ht="18">
      <c r="A24" s="6" t="s">
        <v>831</v>
      </c>
      <c r="B24" s="6" t="s">
        <v>832</v>
      </c>
      <c r="C24" s="2213"/>
      <c r="D24" s="2214"/>
      <c r="E24" s="2215"/>
      <c r="F24" s="2215"/>
      <c r="G24" s="2215"/>
      <c r="H24" s="2215"/>
      <c r="I24" s="2215"/>
      <c r="J24" s="259"/>
      <c r="K24" s="259"/>
      <c r="L24" s="259"/>
      <c r="M24" s="259"/>
      <c r="N24" s="259"/>
      <c r="O24" s="538"/>
      <c r="P24" s="2235"/>
      <c r="Q24" s="1639"/>
      <c r="R24" s="1640"/>
      <c r="S24" s="1640"/>
      <c r="T24" s="1640"/>
      <c r="U24" s="1640"/>
      <c r="V24" s="1640"/>
      <c r="W24" s="1641"/>
      <c r="X24" s="1642"/>
      <c r="Y24" s="762">
        <f t="shared" si="0"/>
        <v>0</v>
      </c>
      <c r="Z24" s="1812"/>
      <c r="AA24" s="2245"/>
      <c r="AB24" s="2246"/>
    </row>
    <row r="25" spans="1:28" s="5" customFormat="1" ht="18">
      <c r="A25" s="6" t="s">
        <v>833</v>
      </c>
      <c r="B25" s="6" t="s">
        <v>834</v>
      </c>
      <c r="C25" s="2213"/>
      <c r="D25" s="2214"/>
      <c r="E25" s="2215"/>
      <c r="F25" s="2215"/>
      <c r="G25" s="2215"/>
      <c r="H25" s="2215"/>
      <c r="I25" s="2215"/>
      <c r="J25" s="259"/>
      <c r="K25" s="259"/>
      <c r="L25" s="259"/>
      <c r="M25" s="259"/>
      <c r="N25" s="259"/>
      <c r="O25" s="538"/>
      <c r="P25" s="2235"/>
      <c r="Q25" s="1639"/>
      <c r="R25" s="1640"/>
      <c r="S25" s="1640"/>
      <c r="T25" s="1640"/>
      <c r="U25" s="1640"/>
      <c r="V25" s="1640"/>
      <c r="W25" s="1641"/>
      <c r="X25" s="1642"/>
      <c r="Y25" s="762">
        <f t="shared" si="0"/>
        <v>0</v>
      </c>
      <c r="Z25" s="1812"/>
      <c r="AA25" s="2245"/>
      <c r="AB25" s="2246"/>
    </row>
    <row r="26" spans="1:28" s="5" customFormat="1" ht="18.75" thickBot="1">
      <c r="A26" s="6" t="s">
        <v>835</v>
      </c>
      <c r="B26" s="6" t="s">
        <v>836</v>
      </c>
      <c r="C26" s="2218"/>
      <c r="D26" s="2216"/>
      <c r="E26" s="2217"/>
      <c r="F26" s="2217"/>
      <c r="G26" s="2217"/>
      <c r="H26" s="2217"/>
      <c r="I26" s="2217"/>
      <c r="J26" s="261"/>
      <c r="K26" s="261"/>
      <c r="L26" s="261"/>
      <c r="M26" s="261"/>
      <c r="N26" s="261"/>
      <c r="O26" s="539"/>
      <c r="P26" s="2236"/>
      <c r="Q26" s="1643"/>
      <c r="R26" s="1644"/>
      <c r="S26" s="1644"/>
      <c r="T26" s="1644"/>
      <c r="U26" s="1644"/>
      <c r="V26" s="1644"/>
      <c r="W26" s="1645"/>
      <c r="X26" s="1646"/>
      <c r="Y26" s="762">
        <f t="shared" si="0"/>
        <v>0</v>
      </c>
      <c r="Z26" s="1813"/>
      <c r="AA26" s="2245"/>
      <c r="AB26" s="2246"/>
    </row>
    <row r="27" spans="1:28" s="201" customFormat="1" ht="18">
      <c r="A27" s="200">
        <v>1945</v>
      </c>
      <c r="B27" s="1846" t="s">
        <v>837</v>
      </c>
      <c r="C27" s="2225"/>
      <c r="D27" s="2184"/>
      <c r="E27" s="2232"/>
      <c r="F27" s="2232"/>
      <c r="G27" s="2232"/>
      <c r="H27" s="2232"/>
      <c r="I27" s="2232"/>
      <c r="J27" s="252"/>
      <c r="K27" s="252"/>
      <c r="L27" s="252"/>
      <c r="M27" s="252"/>
      <c r="N27" s="252"/>
      <c r="O27" s="535"/>
      <c r="P27" s="2239"/>
      <c r="Q27" s="1627"/>
      <c r="R27" s="1628"/>
      <c r="S27" s="1628"/>
      <c r="T27" s="1628"/>
      <c r="U27" s="1628"/>
      <c r="V27" s="1628"/>
      <c r="W27" s="1629"/>
      <c r="X27" s="1630"/>
      <c r="Y27" s="762">
        <f t="shared" si="0"/>
        <v>0</v>
      </c>
      <c r="Z27" s="1809"/>
      <c r="AA27" s="2241"/>
      <c r="AB27" s="2242"/>
    </row>
    <row r="28" spans="1:28" s="5" customFormat="1" ht="18">
      <c r="A28" s="6" t="s">
        <v>838</v>
      </c>
      <c r="B28" s="6" t="s">
        <v>839</v>
      </c>
      <c r="C28" s="2213"/>
      <c r="D28" s="2215"/>
      <c r="E28" s="2215"/>
      <c r="F28" s="2215"/>
      <c r="G28" s="2215"/>
      <c r="H28" s="2215"/>
      <c r="I28" s="2215"/>
      <c r="J28" s="259"/>
      <c r="K28" s="259"/>
      <c r="L28" s="259"/>
      <c r="M28" s="259"/>
      <c r="N28" s="259"/>
      <c r="O28" s="538"/>
      <c r="P28" s="2235"/>
      <c r="Q28" s="1639"/>
      <c r="R28" s="1640"/>
      <c r="S28" s="1640"/>
      <c r="T28" s="1640"/>
      <c r="U28" s="1640"/>
      <c r="V28" s="1640"/>
      <c r="W28" s="1641"/>
      <c r="X28" s="1642"/>
      <c r="Y28" s="762">
        <f t="shared" si="0"/>
        <v>0</v>
      </c>
      <c r="Z28" s="1812"/>
      <c r="AA28" s="2245"/>
      <c r="AB28" s="2246"/>
    </row>
    <row r="29" spans="1:28" s="5" customFormat="1" ht="18">
      <c r="A29" s="6" t="s">
        <v>840</v>
      </c>
      <c r="B29" s="6" t="s">
        <v>841</v>
      </c>
      <c r="C29" s="2213"/>
      <c r="D29" s="2214"/>
      <c r="E29" s="2215"/>
      <c r="F29" s="2219" t="s">
        <v>1512</v>
      </c>
      <c r="G29" s="2215"/>
      <c r="H29" s="2215"/>
      <c r="I29" s="2215"/>
      <c r="J29" s="259"/>
      <c r="K29" s="259"/>
      <c r="L29" s="259"/>
      <c r="M29" s="259"/>
      <c r="N29" s="259"/>
      <c r="O29" s="538"/>
      <c r="P29" s="2235"/>
      <c r="Q29" s="1639"/>
      <c r="R29" s="1640"/>
      <c r="S29" s="1640"/>
      <c r="T29" s="1640"/>
      <c r="U29" s="1640"/>
      <c r="V29" s="1640"/>
      <c r="W29" s="1641"/>
      <c r="X29" s="1642"/>
      <c r="Y29" s="762">
        <f t="shared" si="0"/>
        <v>0</v>
      </c>
      <c r="Z29" s="1812"/>
      <c r="AA29" s="2245"/>
      <c r="AB29" s="2246"/>
    </row>
    <row r="30" spans="1:28" s="203" customFormat="1" ht="18.75" thickBot="1">
      <c r="A30" s="202" t="s">
        <v>842</v>
      </c>
      <c r="B30" s="202" t="s">
        <v>843</v>
      </c>
      <c r="C30" s="2210"/>
      <c r="D30" s="2211"/>
      <c r="E30" s="2212"/>
      <c r="F30" s="2212"/>
      <c r="G30" s="2212"/>
      <c r="H30" s="2212"/>
      <c r="I30" s="2212"/>
      <c r="J30" s="255"/>
      <c r="K30" s="255"/>
      <c r="L30" s="255"/>
      <c r="M30" s="255"/>
      <c r="N30" s="255"/>
      <c r="O30" s="536"/>
      <c r="P30" s="2234"/>
      <c r="Q30" s="1631"/>
      <c r="R30" s="1632"/>
      <c r="S30" s="1632"/>
      <c r="T30" s="1632"/>
      <c r="U30" s="1632"/>
      <c r="V30" s="1632"/>
      <c r="W30" s="1633"/>
      <c r="X30" s="1634"/>
      <c r="Y30" s="762">
        <f t="shared" si="0"/>
        <v>0</v>
      </c>
      <c r="Z30" s="1810"/>
      <c r="AA30" s="2243"/>
      <c r="AB30" s="2244"/>
    </row>
    <row r="31" spans="1:28" s="5" customFormat="1" ht="18">
      <c r="A31" s="6">
        <v>1946</v>
      </c>
      <c r="B31" s="1845" t="s">
        <v>844</v>
      </c>
      <c r="C31" s="2225"/>
      <c r="D31" s="2184"/>
      <c r="E31" s="2232"/>
      <c r="F31" s="2232"/>
      <c r="G31" s="2232"/>
      <c r="H31" s="2232"/>
      <c r="I31" s="2232"/>
      <c r="J31" s="257"/>
      <c r="K31" s="257"/>
      <c r="L31" s="257"/>
      <c r="M31" s="257"/>
      <c r="N31" s="257"/>
      <c r="O31" s="537"/>
      <c r="P31" s="2238"/>
      <c r="Q31" s="1635"/>
      <c r="R31" s="1636"/>
      <c r="S31" s="1636"/>
      <c r="T31" s="1636"/>
      <c r="U31" s="1636"/>
      <c r="V31" s="1636"/>
      <c r="W31" s="1637"/>
      <c r="X31" s="1638"/>
      <c r="Y31" s="762">
        <f t="shared" si="0"/>
        <v>0</v>
      </c>
      <c r="Z31" s="1811"/>
      <c r="AA31" s="2245"/>
      <c r="AB31" s="2246"/>
    </row>
    <row r="32" spans="1:28" s="5" customFormat="1" ht="18">
      <c r="A32" s="6" t="s">
        <v>845</v>
      </c>
      <c r="B32" s="6" t="s">
        <v>846</v>
      </c>
      <c r="C32" s="2213"/>
      <c r="D32" s="2214"/>
      <c r="E32" s="2215"/>
      <c r="F32" s="2215"/>
      <c r="G32" s="2215"/>
      <c r="H32" s="2215"/>
      <c r="I32" s="2215"/>
      <c r="J32" s="259"/>
      <c r="K32" s="259"/>
      <c r="L32" s="259"/>
      <c r="M32" s="259"/>
      <c r="N32" s="259"/>
      <c r="O32" s="538"/>
      <c r="P32" s="2235"/>
      <c r="Q32" s="1639"/>
      <c r="R32" s="1640"/>
      <c r="S32" s="1640"/>
      <c r="T32" s="1640"/>
      <c r="U32" s="1640"/>
      <c r="V32" s="1640"/>
      <c r="W32" s="1641"/>
      <c r="X32" s="1642"/>
      <c r="Y32" s="762">
        <f t="shared" si="0"/>
        <v>0</v>
      </c>
      <c r="Z32" s="1812"/>
      <c r="AA32" s="2245"/>
      <c r="AB32" s="2246"/>
    </row>
    <row r="33" spans="1:28" s="5" customFormat="1" ht="18">
      <c r="A33" s="6" t="s">
        <v>847</v>
      </c>
      <c r="B33" s="6" t="s">
        <v>848</v>
      </c>
      <c r="C33" s="2213"/>
      <c r="D33" s="2214"/>
      <c r="E33" s="2215"/>
      <c r="F33" s="2215"/>
      <c r="G33" s="2215"/>
      <c r="H33" s="2215"/>
      <c r="I33" s="2215"/>
      <c r="J33" s="259"/>
      <c r="K33" s="259"/>
      <c r="L33" s="259"/>
      <c r="M33" s="259"/>
      <c r="N33" s="259"/>
      <c r="O33" s="538"/>
      <c r="P33" s="2235"/>
      <c r="Q33" s="1639"/>
      <c r="R33" s="1640"/>
      <c r="S33" s="1640"/>
      <c r="T33" s="1640"/>
      <c r="U33" s="1640"/>
      <c r="V33" s="1640"/>
      <c r="W33" s="1641"/>
      <c r="X33" s="1642"/>
      <c r="Y33" s="762">
        <f t="shared" si="0"/>
        <v>0</v>
      </c>
      <c r="Z33" s="1812"/>
      <c r="AA33" s="2245"/>
      <c r="AB33" s="2246"/>
    </row>
    <row r="34" spans="1:28" s="5" customFormat="1" ht="18.75" thickBot="1">
      <c r="A34" s="6" t="s">
        <v>849</v>
      </c>
      <c r="B34" s="6" t="s">
        <v>850</v>
      </c>
      <c r="C34" s="2220"/>
      <c r="D34" s="2221"/>
      <c r="E34" s="2222"/>
      <c r="F34" s="2222"/>
      <c r="G34" s="2222"/>
      <c r="H34" s="2222"/>
      <c r="I34" s="2222" t="s">
        <v>851</v>
      </c>
      <c r="J34" s="262"/>
      <c r="K34" s="262"/>
      <c r="L34" s="262"/>
      <c r="M34" s="262"/>
      <c r="N34" s="262"/>
      <c r="O34" s="539"/>
      <c r="P34" s="2237"/>
      <c r="Q34" s="1647"/>
      <c r="R34" s="1648"/>
      <c r="S34" s="1648"/>
      <c r="T34" s="1648"/>
      <c r="U34" s="1648"/>
      <c r="V34" s="1648"/>
      <c r="W34" s="1649"/>
      <c r="X34" s="1650"/>
      <c r="Y34" s="762">
        <f t="shared" si="0"/>
        <v>0</v>
      </c>
      <c r="Z34" s="1814"/>
      <c r="AA34" s="2245"/>
      <c r="AB34" s="2246"/>
    </row>
    <row r="35" spans="1:28" s="6" customFormat="1" ht="20.25" thickBot="1" thickTop="1">
      <c r="A35" s="204" t="s">
        <v>852</v>
      </c>
      <c r="B35" s="205"/>
      <c r="C35" s="2136">
        <f aca="true" t="shared" si="1" ref="C35:J35">SUM(C4:C34)</f>
        <v>1</v>
      </c>
      <c r="D35" s="2136">
        <f t="shared" si="1"/>
        <v>5</v>
      </c>
      <c r="E35" s="2136">
        <f t="shared" si="1"/>
        <v>1</v>
      </c>
      <c r="F35" s="2136">
        <f t="shared" si="1"/>
        <v>2</v>
      </c>
      <c r="G35" s="2136">
        <f t="shared" si="1"/>
        <v>3</v>
      </c>
      <c r="H35" s="2136">
        <f t="shared" si="1"/>
        <v>8</v>
      </c>
      <c r="I35" s="2136">
        <f t="shared" si="1"/>
        <v>0</v>
      </c>
      <c r="J35" s="206">
        <f t="shared" si="1"/>
        <v>0</v>
      </c>
      <c r="K35" s="206">
        <f aca="true" t="shared" si="2" ref="K35:P35">SUM(K4:K34)</f>
        <v>0</v>
      </c>
      <c r="L35" s="206">
        <f t="shared" si="2"/>
        <v>0</v>
      </c>
      <c r="M35" s="206">
        <f t="shared" si="2"/>
        <v>4</v>
      </c>
      <c r="N35" s="206">
        <f t="shared" si="2"/>
        <v>6</v>
      </c>
      <c r="O35" s="354">
        <f>SUM(O4:O34)+V35</f>
        <v>9</v>
      </c>
      <c r="P35" s="2136">
        <f t="shared" si="2"/>
        <v>2</v>
      </c>
      <c r="Q35" s="740"/>
      <c r="R35" s="740"/>
      <c r="S35" s="740"/>
      <c r="T35" s="740"/>
      <c r="U35" s="740"/>
      <c r="V35" s="778">
        <f>SUM(V5:V34)</f>
        <v>0</v>
      </c>
      <c r="W35" s="740"/>
      <c r="X35" s="740"/>
      <c r="Y35" s="786">
        <f>SUM(Y5:Y34)</f>
        <v>0</v>
      </c>
      <c r="Z35" s="790"/>
      <c r="AA35" s="2240"/>
      <c r="AB35" s="286"/>
    </row>
    <row r="36" spans="3:28" s="6" customFormat="1" ht="14.25" thickBot="1" thickTop="1">
      <c r="C36" s="2138" t="s">
        <v>853</v>
      </c>
      <c r="D36" s="2138" t="s">
        <v>854</v>
      </c>
      <c r="E36" s="811" t="s">
        <v>855</v>
      </c>
      <c r="F36" s="811" t="s">
        <v>856</v>
      </c>
      <c r="G36" s="811" t="s">
        <v>857</v>
      </c>
      <c r="H36" s="811" t="s">
        <v>858</v>
      </c>
      <c r="I36" s="811" t="s">
        <v>859</v>
      </c>
      <c r="J36" s="302" t="s">
        <v>860</v>
      </c>
      <c r="K36" s="303" t="s">
        <v>861</v>
      </c>
      <c r="L36" s="304" t="s">
        <v>862</v>
      </c>
      <c r="M36" s="304" t="s">
        <v>863</v>
      </c>
      <c r="N36" s="304" t="s">
        <v>864</v>
      </c>
      <c r="O36" s="366" t="s">
        <v>865</v>
      </c>
      <c r="P36" s="367" t="s">
        <v>866</v>
      </c>
      <c r="Q36" s="368" t="s">
        <v>1307</v>
      </c>
      <c r="R36" s="369"/>
      <c r="S36" s="369"/>
      <c r="Z36" s="288"/>
      <c r="AA36" s="286"/>
      <c r="AB36" s="286"/>
    </row>
    <row r="37" spans="1:28" s="5" customFormat="1" ht="13.5" thickBot="1">
      <c r="A37" s="6"/>
      <c r="B37" s="6"/>
      <c r="C37" s="809"/>
      <c r="D37" s="809"/>
      <c r="E37" s="2223">
        <v>4</v>
      </c>
      <c r="F37" s="2223">
        <v>5</v>
      </c>
      <c r="G37" s="2223">
        <v>6</v>
      </c>
      <c r="H37" s="2223">
        <v>10</v>
      </c>
      <c r="I37" s="2224">
        <v>1</v>
      </c>
      <c r="J37" s="359">
        <v>0</v>
      </c>
      <c r="K37" s="360">
        <v>0</v>
      </c>
      <c r="L37" s="360">
        <v>0</v>
      </c>
      <c r="M37" s="360">
        <v>0</v>
      </c>
      <c r="N37" s="361">
        <v>0</v>
      </c>
      <c r="O37" s="301" t="s">
        <v>1289</v>
      </c>
      <c r="W37" s="217"/>
      <c r="X37" s="218" t="s">
        <v>867</v>
      </c>
      <c r="Y37" s="218"/>
      <c r="Z37" s="211">
        <f>J35*2+K35*5+L35*4+M35*3+N35*2+O35-W38/2</f>
        <v>33</v>
      </c>
      <c r="AA37" s="286"/>
      <c r="AB37" s="286"/>
    </row>
    <row r="38" spans="1:28" s="5" customFormat="1" ht="14.25" thickBot="1" thickTop="1">
      <c r="A38" s="6"/>
      <c r="B38" s="6"/>
      <c r="J38" s="300"/>
      <c r="K38" s="300"/>
      <c r="L38" s="300"/>
      <c r="M38" s="300"/>
      <c r="N38" s="300"/>
      <c r="O38" s="363" t="s">
        <v>1306</v>
      </c>
      <c r="P38" s="364"/>
      <c r="Q38" s="364"/>
      <c r="R38" s="365"/>
      <c r="W38" s="605">
        <f>J37*2+K37*5+L37*4+M37*3+N37*2</f>
        <v>0</v>
      </c>
      <c r="X38" s="299" t="s">
        <v>1308</v>
      </c>
      <c r="Y38" s="6"/>
      <c r="AA38" s="286"/>
      <c r="AB38" s="286"/>
    </row>
    <row r="39" spans="1:28" s="5" customFormat="1" ht="13.5" thickTop="1">
      <c r="A39" s="6"/>
      <c r="B39" s="6" t="s">
        <v>868</v>
      </c>
      <c r="Y39" s="6"/>
      <c r="AA39" s="286"/>
      <c r="AB39" s="286"/>
    </row>
    <row r="40" spans="1:28" s="5" customFormat="1" ht="12.75">
      <c r="A40" s="6"/>
      <c r="B40" s="6" t="s">
        <v>869</v>
      </c>
      <c r="Y40" s="6"/>
      <c r="AA40" s="286"/>
      <c r="AB40" s="286"/>
    </row>
    <row r="41" spans="1:28" s="5" customFormat="1" ht="12.75">
      <c r="A41" s="6"/>
      <c r="B41" s="6" t="s">
        <v>870</v>
      </c>
      <c r="Y41" s="6"/>
      <c r="AA41" s="286"/>
      <c r="AB41" s="286"/>
    </row>
    <row r="42" spans="1:28" s="5" customFormat="1" ht="12.75">
      <c r="A42" s="6"/>
      <c r="B42" s="6" t="s">
        <v>871</v>
      </c>
      <c r="Y42" s="6"/>
      <c r="AA42" s="286"/>
      <c r="AB42" s="286"/>
    </row>
    <row r="43" spans="1:28" s="5" customFormat="1" ht="12.75">
      <c r="A43" s="6"/>
      <c r="B43" s="6" t="s">
        <v>872</v>
      </c>
      <c r="Y43" s="6"/>
      <c r="AA43" s="286"/>
      <c r="AB43" s="286"/>
    </row>
    <row r="44" spans="1:28" s="5" customFormat="1" ht="12.75">
      <c r="A44" s="6"/>
      <c r="B44" s="6" t="s">
        <v>873</v>
      </c>
      <c r="Y44" s="6"/>
      <c r="AA44" s="286"/>
      <c r="AB44" s="286"/>
    </row>
  </sheetData>
  <sheetProtection sheet="1" objects="1" scenarios="1" selectLockedCells="1"/>
  <mergeCells count="1">
    <mergeCell ref="Q2:X3"/>
  </mergeCells>
  <printOptions/>
  <pageMargins left="0.7875" right="0.7875" top="0.7875" bottom="0.7875" header="0.5" footer="0.5"/>
  <pageSetup horizontalDpi="300" verticalDpi="300" orientation="portrait" r:id="rId1"/>
  <ignoredErrors>
    <ignoredError sqref="Y5" formulaRange="1"/>
    <ignoredError sqref="O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0"/>
  </sheetPr>
  <dimension ref="A1:AW51"/>
  <sheetViews>
    <sheetView zoomScale="58" zoomScaleNormal="58" workbookViewId="0" topLeftCell="B1">
      <selection activeCell="AB19" sqref="AB19"/>
    </sheetView>
  </sheetViews>
  <sheetFormatPr defaultColWidth="9.140625" defaultRowHeight="12.75"/>
  <cols>
    <col min="1" max="1" width="6.28125" style="0" customWidth="1"/>
    <col min="2" max="2" width="4.8515625" style="0" customWidth="1"/>
    <col min="3" max="17" width="5.7109375" style="0" customWidth="1"/>
    <col min="18" max="18" width="5.28125" style="0" customWidth="1"/>
    <col min="19" max="21" width="6.00390625" style="0" customWidth="1"/>
    <col min="22" max="22" width="5.7109375" style="0" customWidth="1"/>
    <col min="23" max="23" width="5.421875" style="0" customWidth="1"/>
    <col min="24" max="24" width="6.57421875" style="0" customWidth="1"/>
    <col min="25" max="44" width="5.7109375" style="0" customWidth="1"/>
    <col min="45" max="45" width="8.7109375" style="0" customWidth="1"/>
    <col min="46" max="46" width="7.00390625" style="0" customWidth="1"/>
    <col min="47" max="47" width="7.140625" style="0" customWidth="1"/>
    <col min="48" max="48" width="26.140625" style="0" customWidth="1"/>
  </cols>
  <sheetData>
    <row r="1" spans="1:48" s="6" customFormat="1" ht="27" thickBo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219"/>
      <c r="L1" s="184"/>
      <c r="M1" s="184"/>
      <c r="N1" s="184"/>
      <c r="O1" s="219"/>
      <c r="P1" s="184"/>
      <c r="Q1" s="184"/>
      <c r="R1" s="184"/>
      <c r="S1" s="184"/>
      <c r="T1" s="184"/>
      <c r="U1" s="184"/>
      <c r="V1" s="184"/>
      <c r="W1" s="184"/>
      <c r="X1" s="184"/>
      <c r="Y1" s="763"/>
      <c r="Z1" s="763"/>
      <c r="AA1" s="763"/>
      <c r="AB1" s="2249" t="s">
        <v>874</v>
      </c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180"/>
    </row>
    <row r="2" spans="1:48" s="6" customFormat="1" ht="15.75">
      <c r="A2" s="187" t="s">
        <v>875</v>
      </c>
      <c r="B2" s="404"/>
      <c r="C2" s="2298" t="s">
        <v>876</v>
      </c>
      <c r="D2" s="2299" t="s">
        <v>877</v>
      </c>
      <c r="E2" s="2201" t="s">
        <v>772</v>
      </c>
      <c r="F2" s="2200"/>
      <c r="G2" s="2200"/>
      <c r="H2" s="2300"/>
      <c r="I2" s="2301"/>
      <c r="J2" s="2302"/>
      <c r="K2" s="2302"/>
      <c r="L2" s="2303" t="s">
        <v>1321</v>
      </c>
      <c r="M2" s="2304"/>
      <c r="N2" s="2302"/>
      <c r="O2" s="2302"/>
      <c r="P2" s="2302"/>
      <c r="Q2" s="2305"/>
      <c r="R2" s="2763" t="s">
        <v>1081</v>
      </c>
      <c r="S2" s="2754"/>
      <c r="T2" s="2754"/>
      <c r="U2" s="2754"/>
      <c r="V2" s="2754"/>
      <c r="W2" s="2754"/>
      <c r="X2" s="2755"/>
      <c r="Y2" s="2255"/>
      <c r="Z2" s="2256"/>
      <c r="AA2" s="2257"/>
      <c r="AB2" s="2257"/>
      <c r="AC2" s="2258" t="s">
        <v>1521</v>
      </c>
      <c r="AD2" s="2257"/>
      <c r="AE2" s="2257"/>
      <c r="AF2" s="2259"/>
      <c r="AG2" s="2260"/>
      <c r="AH2" s="2261"/>
      <c r="AI2" s="1179"/>
      <c r="AJ2" s="2759" t="s">
        <v>878</v>
      </c>
      <c r="AK2" s="2754"/>
      <c r="AL2" s="2754"/>
      <c r="AM2" s="2754"/>
      <c r="AN2" s="2754"/>
      <c r="AO2" s="2754"/>
      <c r="AP2" s="2754"/>
      <c r="AQ2" s="2754"/>
      <c r="AR2" s="2754"/>
      <c r="AS2" s="2755"/>
      <c r="AT2" s="1037"/>
      <c r="AU2" s="1044"/>
      <c r="AV2" s="1033"/>
    </row>
    <row r="3" spans="1:49" s="6" customFormat="1" ht="15.75" thickBot="1">
      <c r="A3" s="387" t="s">
        <v>879</v>
      </c>
      <c r="B3" s="692"/>
      <c r="C3" s="2306" t="s">
        <v>880</v>
      </c>
      <c r="D3" s="2307" t="s">
        <v>881</v>
      </c>
      <c r="E3" s="2138" t="s">
        <v>882</v>
      </c>
      <c r="F3" s="2138" t="s">
        <v>883</v>
      </c>
      <c r="G3" s="2138" t="s">
        <v>884</v>
      </c>
      <c r="H3" s="2177" t="s">
        <v>885</v>
      </c>
      <c r="I3" s="2308" t="s">
        <v>1344</v>
      </c>
      <c r="J3" s="2179" t="s">
        <v>886</v>
      </c>
      <c r="K3" s="2179" t="s">
        <v>887</v>
      </c>
      <c r="L3" s="2179" t="s">
        <v>888</v>
      </c>
      <c r="M3" s="2179" t="s">
        <v>889</v>
      </c>
      <c r="N3" s="2179" t="s">
        <v>890</v>
      </c>
      <c r="O3" s="2179" t="s">
        <v>891</v>
      </c>
      <c r="P3" s="2179" t="s">
        <v>892</v>
      </c>
      <c r="Q3" s="2309" t="s">
        <v>893</v>
      </c>
      <c r="R3" s="2764"/>
      <c r="S3" s="2765"/>
      <c r="T3" s="2765"/>
      <c r="U3" s="2765"/>
      <c r="V3" s="2765"/>
      <c r="W3" s="2765"/>
      <c r="X3" s="2766"/>
      <c r="Y3" s="2262" t="s">
        <v>894</v>
      </c>
      <c r="Z3" s="2263" t="s">
        <v>895</v>
      </c>
      <c r="AA3" s="2263" t="s">
        <v>896</v>
      </c>
      <c r="AB3" s="2263" t="s">
        <v>897</v>
      </c>
      <c r="AC3" s="2263" t="s">
        <v>898</v>
      </c>
      <c r="AD3" s="2264" t="s">
        <v>899</v>
      </c>
      <c r="AE3" s="2264" t="s">
        <v>900</v>
      </c>
      <c r="AF3" s="970" t="s">
        <v>903</v>
      </c>
      <c r="AG3" s="1793" t="s">
        <v>901</v>
      </c>
      <c r="AH3" s="1794" t="s">
        <v>902</v>
      </c>
      <c r="AI3" s="2408" t="s">
        <v>904</v>
      </c>
      <c r="AJ3" s="2760"/>
      <c r="AK3" s="2761"/>
      <c r="AL3" s="2761"/>
      <c r="AM3" s="2761"/>
      <c r="AN3" s="2761"/>
      <c r="AO3" s="2761"/>
      <c r="AP3" s="2761"/>
      <c r="AQ3" s="2761"/>
      <c r="AR3" s="2761"/>
      <c r="AS3" s="2762"/>
      <c r="AT3" s="1036" t="s">
        <v>670</v>
      </c>
      <c r="AU3" s="1045"/>
      <c r="AV3" s="1038" t="s">
        <v>916</v>
      </c>
      <c r="AW3" s="287"/>
    </row>
    <row r="4" spans="1:49" s="6" customFormat="1" ht="19.5" thickBot="1" thickTop="1">
      <c r="A4" s="6" t="s">
        <v>917</v>
      </c>
      <c r="B4" s="404"/>
      <c r="C4" s="2310"/>
      <c r="D4" s="2311">
        <v>10</v>
      </c>
      <c r="E4" s="2312">
        <v>10</v>
      </c>
      <c r="F4" s="2312"/>
      <c r="G4" s="2312"/>
      <c r="H4" s="2313"/>
      <c r="I4" s="2314"/>
      <c r="J4" s="2315"/>
      <c r="K4" s="2315">
        <v>2</v>
      </c>
      <c r="L4" s="2315">
        <v>2</v>
      </c>
      <c r="M4" s="2315">
        <v>5</v>
      </c>
      <c r="N4" s="2315">
        <v>10</v>
      </c>
      <c r="O4" s="2315">
        <v>20</v>
      </c>
      <c r="P4" s="2315"/>
      <c r="Q4" s="2316">
        <v>1</v>
      </c>
      <c r="R4" s="2033" t="s">
        <v>53</v>
      </c>
      <c r="S4" s="2033" t="s">
        <v>52</v>
      </c>
      <c r="T4" s="2033" t="s">
        <v>50</v>
      </c>
      <c r="U4" s="2033" t="s">
        <v>889</v>
      </c>
      <c r="V4" s="2033" t="s">
        <v>62</v>
      </c>
      <c r="W4" s="2033" t="s">
        <v>891</v>
      </c>
      <c r="X4" s="1853" t="s">
        <v>1082</v>
      </c>
      <c r="Y4" s="2265">
        <v>3</v>
      </c>
      <c r="Z4" s="446">
        <v>2</v>
      </c>
      <c r="AA4" s="446">
        <v>0</v>
      </c>
      <c r="AB4" s="446">
        <v>2</v>
      </c>
      <c r="AC4" s="446">
        <v>8</v>
      </c>
      <c r="AD4" s="446">
        <v>13</v>
      </c>
      <c r="AE4" s="446">
        <v>14</v>
      </c>
      <c r="AF4" s="798">
        <v>15</v>
      </c>
      <c r="AG4" s="799">
        <v>0</v>
      </c>
      <c r="AH4" s="2266">
        <v>1</v>
      </c>
      <c r="AI4" s="2409">
        <v>3</v>
      </c>
      <c r="AJ4" s="1046" t="s">
        <v>905</v>
      </c>
      <c r="AK4" s="434" t="s">
        <v>906</v>
      </c>
      <c r="AL4" s="434" t="s">
        <v>907</v>
      </c>
      <c r="AM4" s="434" t="s">
        <v>908</v>
      </c>
      <c r="AN4" s="434" t="s">
        <v>909</v>
      </c>
      <c r="AO4" s="434" t="s">
        <v>910</v>
      </c>
      <c r="AP4" s="435" t="s">
        <v>911</v>
      </c>
      <c r="AQ4" s="436" t="s">
        <v>912</v>
      </c>
      <c r="AR4" s="435" t="s">
        <v>913</v>
      </c>
      <c r="AS4" s="842" t="s">
        <v>914</v>
      </c>
      <c r="AT4" s="843" t="s">
        <v>648</v>
      </c>
      <c r="AU4" s="1047" t="s">
        <v>680</v>
      </c>
      <c r="AV4" s="1039"/>
      <c r="AW4" s="287"/>
    </row>
    <row r="5" spans="1:49" s="201" customFormat="1" ht="18.75" thickBot="1">
      <c r="A5" s="200">
        <v>1939</v>
      </c>
      <c r="B5" s="693" t="s">
        <v>918</v>
      </c>
      <c r="C5" s="2317"/>
      <c r="D5" s="801">
        <v>2</v>
      </c>
      <c r="E5" s="2318"/>
      <c r="F5" s="2318"/>
      <c r="G5" s="2318"/>
      <c r="H5" s="2319"/>
      <c r="I5" s="2320"/>
      <c r="J5" s="2318"/>
      <c r="K5" s="800">
        <v>1</v>
      </c>
      <c r="L5" s="800">
        <v>1</v>
      </c>
      <c r="M5" s="800">
        <v>3</v>
      </c>
      <c r="N5" s="2318"/>
      <c r="O5" s="2318"/>
      <c r="P5" s="800">
        <v>1</v>
      </c>
      <c r="Q5" s="2321"/>
      <c r="R5" s="236"/>
      <c r="S5" s="236"/>
      <c r="T5" s="236"/>
      <c r="U5" s="236"/>
      <c r="V5" s="236"/>
      <c r="W5" s="236"/>
      <c r="X5" s="2039">
        <f>R5+S5*3+T5*6+U5*3+V5*2+W5</f>
        <v>0</v>
      </c>
      <c r="Y5" s="2267">
        <v>1</v>
      </c>
      <c r="Z5" s="2268"/>
      <c r="AA5" s="2268"/>
      <c r="AB5" s="2268"/>
      <c r="AC5" s="2268"/>
      <c r="AD5" s="2268">
        <v>1</v>
      </c>
      <c r="AE5" s="2269"/>
      <c r="AF5" s="328"/>
      <c r="AG5" s="2383"/>
      <c r="AH5" s="2384">
        <v>1</v>
      </c>
      <c r="AI5" s="2270">
        <f>AI4</f>
        <v>3</v>
      </c>
      <c r="AJ5" s="1595"/>
      <c r="AK5" s="1596"/>
      <c r="AL5" s="1596"/>
      <c r="AM5" s="1596"/>
      <c r="AN5" s="1596"/>
      <c r="AO5" s="1596"/>
      <c r="AP5" s="1596"/>
      <c r="AQ5" s="1596"/>
      <c r="AR5" s="1597"/>
      <c r="AS5" s="1598"/>
      <c r="AT5" s="1035">
        <f>SUM(AJ5:AS5)</f>
        <v>0</v>
      </c>
      <c r="AU5" s="1048"/>
      <c r="AV5" s="1040"/>
      <c r="AW5" s="737"/>
    </row>
    <row r="6" spans="1:49" s="203" customFormat="1" ht="18.75" thickBot="1">
      <c r="A6" s="202" t="s">
        <v>919</v>
      </c>
      <c r="B6" s="694" t="s">
        <v>920</v>
      </c>
      <c r="C6" s="2322"/>
      <c r="D6" s="2323"/>
      <c r="E6" s="2323"/>
      <c r="F6" s="2323"/>
      <c r="G6" s="2323"/>
      <c r="H6" s="2324"/>
      <c r="I6" s="2325"/>
      <c r="J6" s="2323"/>
      <c r="K6" s="2323"/>
      <c r="L6" s="2323"/>
      <c r="M6" s="2323"/>
      <c r="N6" s="2323"/>
      <c r="O6" s="2323"/>
      <c r="P6" s="2326"/>
      <c r="Q6" s="2327"/>
      <c r="R6" s="819"/>
      <c r="S6" s="819"/>
      <c r="T6" s="819"/>
      <c r="U6" s="819"/>
      <c r="V6" s="819"/>
      <c r="W6" s="819"/>
      <c r="X6" s="2039">
        <f>R6+S6*3+T6*6+U6*3+V6*2+W6</f>
        <v>0</v>
      </c>
      <c r="Y6" s="2271"/>
      <c r="Z6" s="2272"/>
      <c r="AA6" s="2272"/>
      <c r="AB6" s="2272"/>
      <c r="AC6" s="2272"/>
      <c r="AD6" s="2272"/>
      <c r="AE6" s="2273"/>
      <c r="AF6" s="329"/>
      <c r="AG6" s="2385"/>
      <c r="AH6" s="2386"/>
      <c r="AI6" s="2274">
        <f>AI5</f>
        <v>3</v>
      </c>
      <c r="AJ6" s="1599"/>
      <c r="AK6" s="1600"/>
      <c r="AL6" s="1600"/>
      <c r="AM6" s="1600"/>
      <c r="AN6" s="1600"/>
      <c r="AO6" s="1600"/>
      <c r="AP6" s="1600"/>
      <c r="AQ6" s="1600"/>
      <c r="AR6" s="1601"/>
      <c r="AS6" s="1602"/>
      <c r="AT6" s="844">
        <f>SUM(AJ6:AS6)</f>
        <v>0</v>
      </c>
      <c r="AU6" s="1049"/>
      <c r="AV6" s="1041"/>
      <c r="AW6" s="738"/>
    </row>
    <row r="7" spans="1:49" s="5" customFormat="1" ht="18.75" thickBot="1">
      <c r="A7" s="344">
        <v>1940</v>
      </c>
      <c r="B7" s="704" t="s">
        <v>1295</v>
      </c>
      <c r="C7" s="2377"/>
      <c r="D7" s="2378"/>
      <c r="E7" s="2378"/>
      <c r="F7" s="2378"/>
      <c r="G7" s="2378"/>
      <c r="H7" s="2379"/>
      <c r="I7" s="2380"/>
      <c r="J7" s="2381"/>
      <c r="K7" s="2378"/>
      <c r="L7" s="2378"/>
      <c r="M7" s="2381"/>
      <c r="N7" s="2381"/>
      <c r="O7" s="2381"/>
      <c r="P7" s="2381"/>
      <c r="Q7" s="2382"/>
      <c r="R7" s="831"/>
      <c r="S7" s="831"/>
      <c r="T7" s="831"/>
      <c r="U7" s="831"/>
      <c r="V7" s="831"/>
      <c r="W7" s="831"/>
      <c r="X7" s="2055"/>
      <c r="Y7" s="2275"/>
      <c r="Z7" s="385"/>
      <c r="AA7" s="385"/>
      <c r="AB7" s="385"/>
      <c r="AC7" s="385"/>
      <c r="AD7" s="385"/>
      <c r="AE7" s="386"/>
      <c r="AF7" s="347"/>
      <c r="AG7" s="2387"/>
      <c r="AH7" s="2388"/>
      <c r="AI7" s="2413"/>
      <c r="AJ7" s="2414"/>
      <c r="AK7" s="2415"/>
      <c r="AL7" s="2415"/>
      <c r="AM7" s="2415"/>
      <c r="AN7" s="2415"/>
      <c r="AO7" s="2415"/>
      <c r="AP7" s="2415"/>
      <c r="AQ7" s="2415"/>
      <c r="AR7" s="2415"/>
      <c r="AS7" s="2415"/>
      <c r="AT7" s="2416"/>
      <c r="AU7" s="2417"/>
      <c r="AV7" s="1041"/>
      <c r="AW7" s="554"/>
    </row>
    <row r="8" spans="1:49" s="5" customFormat="1" ht="18.75" thickBot="1">
      <c r="A8" s="288"/>
      <c r="B8" s="316" t="s">
        <v>921</v>
      </c>
      <c r="C8" s="2328"/>
      <c r="D8" s="2329"/>
      <c r="E8" s="2329"/>
      <c r="F8" s="2329"/>
      <c r="G8" s="2329"/>
      <c r="H8" s="2330"/>
      <c r="I8" s="2331"/>
      <c r="J8" s="2329"/>
      <c r="K8" s="2329"/>
      <c r="L8" s="2329"/>
      <c r="M8" s="2332">
        <f aca="true" t="shared" si="0" ref="M8:O11">IF(U5="","",U5)</f>
      </c>
      <c r="N8" s="2332">
        <f t="shared" si="0"/>
      </c>
      <c r="O8" s="2332">
        <f t="shared" si="0"/>
      </c>
      <c r="P8" s="2333"/>
      <c r="Q8" s="2334"/>
      <c r="R8" s="826"/>
      <c r="S8" s="826"/>
      <c r="T8" s="826"/>
      <c r="U8" s="826"/>
      <c r="V8" s="826"/>
      <c r="W8" s="826"/>
      <c r="X8" s="2039">
        <f>R8+S8*3+T8*6+U8*3+V8*2+W8</f>
        <v>0</v>
      </c>
      <c r="Y8" s="2276"/>
      <c r="Z8" s="378"/>
      <c r="AA8" s="378"/>
      <c r="AB8" s="378"/>
      <c r="AC8" s="378"/>
      <c r="AD8" s="378"/>
      <c r="AE8" s="342"/>
      <c r="AF8" s="343"/>
      <c r="AG8" s="2389"/>
      <c r="AH8" s="2390"/>
      <c r="AI8" s="2277">
        <f>AI6+AI7</f>
        <v>3</v>
      </c>
      <c r="AJ8" s="1603"/>
      <c r="AK8" s="1604"/>
      <c r="AL8" s="1604"/>
      <c r="AM8" s="1604"/>
      <c r="AN8" s="1604"/>
      <c r="AO8" s="1604"/>
      <c r="AP8" s="1604"/>
      <c r="AQ8" s="1604"/>
      <c r="AR8" s="1605"/>
      <c r="AS8" s="1606"/>
      <c r="AT8" s="844">
        <f>SUM(AJ8:AS8)</f>
        <v>0</v>
      </c>
      <c r="AU8" s="1048"/>
      <c r="AV8" s="1040"/>
      <c r="AW8" s="554"/>
    </row>
    <row r="9" spans="1:49" s="5" customFormat="1" ht="18.75" thickBot="1">
      <c r="A9" s="6" t="s">
        <v>922</v>
      </c>
      <c r="B9" s="404" t="s">
        <v>923</v>
      </c>
      <c r="C9" s="2335"/>
      <c r="D9" s="2336"/>
      <c r="E9" s="2336"/>
      <c r="F9" s="2336"/>
      <c r="G9" s="2336"/>
      <c r="H9" s="2337"/>
      <c r="I9" s="2338"/>
      <c r="J9" s="2329"/>
      <c r="K9" s="2336"/>
      <c r="L9" s="2336"/>
      <c r="M9" s="2332">
        <f t="shared" si="0"/>
      </c>
      <c r="N9" s="2332">
        <f t="shared" si="0"/>
      </c>
      <c r="O9" s="2332">
        <f t="shared" si="0"/>
      </c>
      <c r="P9" s="2339"/>
      <c r="Q9" s="2340"/>
      <c r="R9" s="241"/>
      <c r="S9" s="241"/>
      <c r="T9" s="241"/>
      <c r="U9" s="241"/>
      <c r="V9" s="241"/>
      <c r="W9" s="241"/>
      <c r="X9" s="2039">
        <f>R9+S9*3+T9*6+U9*3+V9*2+W9</f>
        <v>0</v>
      </c>
      <c r="Y9" s="2278"/>
      <c r="Z9" s="2279"/>
      <c r="AA9" s="2279"/>
      <c r="AB9" s="2279"/>
      <c r="AC9" s="2279"/>
      <c r="AD9" s="2279"/>
      <c r="AE9" s="2280"/>
      <c r="AF9" s="331"/>
      <c r="AG9" s="2391"/>
      <c r="AH9" s="2392"/>
      <c r="AI9" s="2277">
        <f>AI8</f>
        <v>3</v>
      </c>
      <c r="AJ9" s="1607"/>
      <c r="AK9" s="1608"/>
      <c r="AL9" s="1608"/>
      <c r="AM9" s="1608"/>
      <c r="AN9" s="1608"/>
      <c r="AO9" s="1608"/>
      <c r="AP9" s="1608"/>
      <c r="AQ9" s="1608"/>
      <c r="AR9" s="1609"/>
      <c r="AS9" s="1610"/>
      <c r="AT9" s="844">
        <f>SUM(AJ9:AS9)</f>
        <v>0</v>
      </c>
      <c r="AU9" s="1051"/>
      <c r="AV9" s="1041"/>
      <c r="AW9" s="554"/>
    </row>
    <row r="10" spans="1:49" s="5" customFormat="1" ht="18.75" thickBot="1">
      <c r="A10" s="6" t="s">
        <v>924</v>
      </c>
      <c r="B10" s="404" t="s">
        <v>925</v>
      </c>
      <c r="C10" s="2335"/>
      <c r="D10" s="2341">
        <f>IF(R5="","",R5)</f>
      </c>
      <c r="E10" s="2341">
        <f>IF(S5="","",S5)</f>
      </c>
      <c r="F10" s="2336"/>
      <c r="G10" s="2336"/>
      <c r="H10" s="2337"/>
      <c r="I10" s="2338"/>
      <c r="J10" s="2342">
        <f>IF(T5="","",T5)</f>
      </c>
      <c r="K10" s="2336"/>
      <c r="L10" s="2336"/>
      <c r="M10" s="2332">
        <f t="shared" si="0"/>
      </c>
      <c r="N10" s="2332">
        <f t="shared" si="0"/>
      </c>
      <c r="O10" s="2332">
        <f t="shared" si="0"/>
      </c>
      <c r="P10" s="2339"/>
      <c r="Q10" s="2343"/>
      <c r="R10" s="241"/>
      <c r="S10" s="241"/>
      <c r="T10" s="241"/>
      <c r="U10" s="241"/>
      <c r="V10" s="241"/>
      <c r="W10" s="241"/>
      <c r="X10" s="2039">
        <f>R10+S10*3+T10*6+U10*3+V10*2+W10</f>
        <v>0</v>
      </c>
      <c r="Y10" s="2278"/>
      <c r="Z10" s="2279"/>
      <c r="AA10" s="2279"/>
      <c r="AB10" s="2279"/>
      <c r="AC10" s="2279"/>
      <c r="AD10" s="2279"/>
      <c r="AE10" s="2280"/>
      <c r="AF10" s="331"/>
      <c r="AG10" s="2391"/>
      <c r="AH10" s="2392"/>
      <c r="AI10" s="2277">
        <f>AI9</f>
        <v>3</v>
      </c>
      <c r="AJ10" s="1607"/>
      <c r="AK10" s="1608"/>
      <c r="AL10" s="1608"/>
      <c r="AM10" s="1608"/>
      <c r="AN10" s="1608"/>
      <c r="AO10" s="1608"/>
      <c r="AP10" s="1608"/>
      <c r="AQ10" s="1608"/>
      <c r="AR10" s="1609"/>
      <c r="AS10" s="1610"/>
      <c r="AT10" s="844">
        <f>SUM(AJ10:AS10)</f>
        <v>0</v>
      </c>
      <c r="AU10" s="1051"/>
      <c r="AV10" s="1041"/>
      <c r="AW10" s="554"/>
    </row>
    <row r="11" spans="1:49" s="5" customFormat="1" ht="18.75" thickBot="1">
      <c r="A11" s="6" t="s">
        <v>926</v>
      </c>
      <c r="B11" s="404" t="s">
        <v>927</v>
      </c>
      <c r="C11" s="2344"/>
      <c r="D11" s="2341">
        <f>IF(R6="","",R6)</f>
      </c>
      <c r="E11" s="2341">
        <f>IF(S6="","",S6)</f>
      </c>
      <c r="F11" s="2345"/>
      <c r="G11" s="2345"/>
      <c r="H11" s="2346"/>
      <c r="I11" s="2347"/>
      <c r="J11" s="2342">
        <f>IF(T6="","",T6)</f>
      </c>
      <c r="K11" s="2345"/>
      <c r="L11" s="2345"/>
      <c r="M11" s="2332">
        <f t="shared" si="0"/>
      </c>
      <c r="N11" s="2332">
        <f t="shared" si="0"/>
      </c>
      <c r="O11" s="2332">
        <f t="shared" si="0"/>
      </c>
      <c r="P11" s="2348"/>
      <c r="Q11" s="2349"/>
      <c r="R11" s="834"/>
      <c r="S11" s="834"/>
      <c r="T11" s="834"/>
      <c r="U11" s="834"/>
      <c r="V11" s="834"/>
      <c r="W11" s="834"/>
      <c r="X11" s="2039">
        <f>R11+S11*3+T11*6+U11*3+V11*2+W11</f>
        <v>0</v>
      </c>
      <c r="Y11" s="2281"/>
      <c r="Z11" s="2282"/>
      <c r="AA11" s="2282"/>
      <c r="AB11" s="2282"/>
      <c r="AC11" s="2282"/>
      <c r="AD11" s="2282"/>
      <c r="AE11" s="2283"/>
      <c r="AF11" s="332"/>
      <c r="AG11" s="2393"/>
      <c r="AH11" s="2394"/>
      <c r="AI11" s="2284">
        <f>AI10</f>
        <v>3</v>
      </c>
      <c r="AJ11" s="1611"/>
      <c r="AK11" s="1612"/>
      <c r="AL11" s="1612"/>
      <c r="AM11" s="1612"/>
      <c r="AN11" s="1612"/>
      <c r="AO11" s="1612"/>
      <c r="AP11" s="1612"/>
      <c r="AQ11" s="1612"/>
      <c r="AR11" s="1613"/>
      <c r="AS11" s="1614"/>
      <c r="AT11" s="844">
        <f>SUM(AJ11:AS11)</f>
        <v>0</v>
      </c>
      <c r="AU11" s="1052"/>
      <c r="AV11" s="1041"/>
      <c r="AW11" s="554"/>
    </row>
    <row r="12" spans="1:49" s="5" customFormat="1" ht="18.75" thickBot="1">
      <c r="A12" s="344">
        <v>1941</v>
      </c>
      <c r="B12" s="704" t="s">
        <v>1295</v>
      </c>
      <c r="C12" s="2377"/>
      <c r="D12" s="2378"/>
      <c r="E12" s="2378"/>
      <c r="F12" s="2378"/>
      <c r="G12" s="2378"/>
      <c r="H12" s="2379"/>
      <c r="I12" s="2380"/>
      <c r="J12" s="2381"/>
      <c r="K12" s="2378"/>
      <c r="L12" s="2378"/>
      <c r="M12" s="2381"/>
      <c r="N12" s="2381"/>
      <c r="O12" s="2381"/>
      <c r="P12" s="2381"/>
      <c r="Q12" s="2382"/>
      <c r="R12" s="831"/>
      <c r="S12" s="831"/>
      <c r="T12" s="831"/>
      <c r="U12" s="831"/>
      <c r="V12" s="831"/>
      <c r="W12" s="831"/>
      <c r="X12" s="2055"/>
      <c r="Y12" s="2275"/>
      <c r="Z12" s="385"/>
      <c r="AA12" s="385"/>
      <c r="AB12" s="385"/>
      <c r="AC12" s="385"/>
      <c r="AD12" s="385"/>
      <c r="AE12" s="386"/>
      <c r="AF12" s="347"/>
      <c r="AG12" s="2387"/>
      <c r="AH12" s="2388"/>
      <c r="AI12" s="2413"/>
      <c r="AJ12" s="2414"/>
      <c r="AK12" s="2415"/>
      <c r="AL12" s="2415"/>
      <c r="AM12" s="2415"/>
      <c r="AN12" s="2415"/>
      <c r="AO12" s="2415"/>
      <c r="AP12" s="2415"/>
      <c r="AQ12" s="2415"/>
      <c r="AR12" s="2415"/>
      <c r="AS12" s="2415"/>
      <c r="AT12" s="2416"/>
      <c r="AU12" s="2417"/>
      <c r="AV12" s="1041"/>
      <c r="AW12" s="554"/>
    </row>
    <row r="13" spans="1:49" s="201" customFormat="1" ht="18.75" thickBot="1">
      <c r="A13" s="200"/>
      <c r="B13" s="693" t="s">
        <v>928</v>
      </c>
      <c r="C13" s="2350"/>
      <c r="D13" s="2341">
        <f aca="true" t="shared" si="1" ref="D13:E16">IF(R8="","",R8)</f>
      </c>
      <c r="E13" s="2341">
        <f t="shared" si="1"/>
      </c>
      <c r="F13" s="2351"/>
      <c r="G13" s="2351"/>
      <c r="H13" s="2352"/>
      <c r="I13" s="2353"/>
      <c r="J13" s="2342">
        <f>IF(T8="","",T8)</f>
      </c>
      <c r="K13" s="2351"/>
      <c r="L13" s="2351"/>
      <c r="M13" s="2332">
        <f aca="true" t="shared" si="2" ref="M13:O16">IF(U10="","",U10)</f>
      </c>
      <c r="N13" s="2332">
        <f t="shared" si="2"/>
      </c>
      <c r="O13" s="2332">
        <f t="shared" si="2"/>
      </c>
      <c r="P13" s="2354"/>
      <c r="Q13" s="2355"/>
      <c r="R13" s="826"/>
      <c r="S13" s="826"/>
      <c r="T13" s="826"/>
      <c r="U13" s="826"/>
      <c r="V13" s="826"/>
      <c r="W13" s="826"/>
      <c r="X13" s="2039">
        <f aca="true" t="shared" si="3" ref="X13:X41">R13+S13*3+T13*6+U13*3+V13*2+W13</f>
        <v>0</v>
      </c>
      <c r="Y13" s="2267"/>
      <c r="Z13" s="2268"/>
      <c r="AA13" s="2268"/>
      <c r="AB13" s="2268"/>
      <c r="AC13" s="2285"/>
      <c r="AD13" s="2285"/>
      <c r="AE13" s="2269"/>
      <c r="AF13" s="328"/>
      <c r="AG13" s="2395"/>
      <c r="AH13" s="2396"/>
      <c r="AI13" s="2277">
        <f>AI11+AI12</f>
        <v>3</v>
      </c>
      <c r="AJ13" s="1595"/>
      <c r="AK13" s="1596"/>
      <c r="AL13" s="1596"/>
      <c r="AM13" s="1596"/>
      <c r="AN13" s="1596"/>
      <c r="AO13" s="1596"/>
      <c r="AP13" s="1596"/>
      <c r="AQ13" s="1596"/>
      <c r="AR13" s="1597"/>
      <c r="AS13" s="1598"/>
      <c r="AT13" s="844">
        <f>SUM(AJ13:AS13)</f>
        <v>0</v>
      </c>
      <c r="AU13" s="1053"/>
      <c r="AV13" s="1041"/>
      <c r="AW13" s="737"/>
    </row>
    <row r="14" spans="1:49" s="5" customFormat="1" ht="18.75" thickBot="1">
      <c r="A14" s="6" t="s">
        <v>929</v>
      </c>
      <c r="B14" s="404" t="s">
        <v>930</v>
      </c>
      <c r="C14" s="2335"/>
      <c r="D14" s="2341">
        <f t="shared" si="1"/>
      </c>
      <c r="E14" s="2341">
        <f t="shared" si="1"/>
      </c>
      <c r="F14" s="2336"/>
      <c r="G14" s="2336"/>
      <c r="H14" s="2356"/>
      <c r="I14" s="2357"/>
      <c r="J14" s="2342">
        <f>IF(T9="","",T9)</f>
      </c>
      <c r="K14" s="2336"/>
      <c r="L14" s="2336"/>
      <c r="M14" s="2332">
        <f t="shared" si="2"/>
      </c>
      <c r="N14" s="2332">
        <f t="shared" si="2"/>
      </c>
      <c r="O14" s="2332">
        <f t="shared" si="2"/>
      </c>
      <c r="P14" s="2339"/>
      <c r="Q14" s="2340"/>
      <c r="R14" s="241"/>
      <c r="S14" s="241"/>
      <c r="T14" s="241"/>
      <c r="U14" s="241"/>
      <c r="V14" s="241"/>
      <c r="W14" s="241"/>
      <c r="X14" s="2039">
        <f t="shared" si="3"/>
        <v>0</v>
      </c>
      <c r="Y14" s="2278"/>
      <c r="Z14" s="2279"/>
      <c r="AA14" s="2279"/>
      <c r="AB14" s="2279"/>
      <c r="AC14" s="2286"/>
      <c r="AD14" s="2286"/>
      <c r="AE14" s="2280"/>
      <c r="AF14" s="331"/>
      <c r="AG14" s="2397"/>
      <c r="AH14" s="2392"/>
      <c r="AI14" s="2277">
        <f>AI13</f>
        <v>3</v>
      </c>
      <c r="AJ14" s="1607"/>
      <c r="AK14" s="1608"/>
      <c r="AL14" s="1608"/>
      <c r="AM14" s="1608"/>
      <c r="AN14" s="1608"/>
      <c r="AO14" s="1608"/>
      <c r="AP14" s="1608"/>
      <c r="AQ14" s="1608"/>
      <c r="AR14" s="1609"/>
      <c r="AS14" s="1610"/>
      <c r="AT14" s="844">
        <f>SUM(AJ14:AS14)</f>
        <v>0</v>
      </c>
      <c r="AU14" s="1051"/>
      <c r="AV14" s="1041"/>
      <c r="AW14" s="554"/>
    </row>
    <row r="15" spans="1:49" s="5" customFormat="1" ht="18.75" thickBot="1">
      <c r="A15" s="6" t="s">
        <v>931</v>
      </c>
      <c r="B15" s="404" t="s">
        <v>932</v>
      </c>
      <c r="C15" s="2335"/>
      <c r="D15" s="2341">
        <f t="shared" si="1"/>
      </c>
      <c r="E15" s="2341">
        <f t="shared" si="1"/>
      </c>
      <c r="F15" s="2336"/>
      <c r="G15" s="2336"/>
      <c r="H15" s="2356"/>
      <c r="I15" s="2357"/>
      <c r="J15" s="2342">
        <f>IF(T10="","",T10)</f>
      </c>
      <c r="K15" s="2336"/>
      <c r="L15" s="2336"/>
      <c r="M15" s="2332">
        <f t="shared" si="2"/>
      </c>
      <c r="N15" s="2332">
        <f t="shared" si="2"/>
      </c>
      <c r="O15" s="2332">
        <f t="shared" si="2"/>
      </c>
      <c r="P15" s="2339"/>
      <c r="Q15" s="2343"/>
      <c r="R15" s="241"/>
      <c r="S15" s="296"/>
      <c r="T15" s="296"/>
      <c r="U15" s="296"/>
      <c r="V15" s="241"/>
      <c r="W15" s="241"/>
      <c r="X15" s="2039">
        <f t="shared" si="3"/>
        <v>0</v>
      </c>
      <c r="Y15" s="2287"/>
      <c r="Z15" s="2279"/>
      <c r="AA15" s="2279"/>
      <c r="AB15" s="2279"/>
      <c r="AC15" s="2286"/>
      <c r="AD15" s="2286"/>
      <c r="AE15" s="2280"/>
      <c r="AF15" s="331"/>
      <c r="AG15" s="2397"/>
      <c r="AH15" s="2392"/>
      <c r="AI15" s="2277">
        <f>AI14</f>
        <v>3</v>
      </c>
      <c r="AJ15" s="1607"/>
      <c r="AK15" s="1608"/>
      <c r="AL15" s="1608"/>
      <c r="AM15" s="1608"/>
      <c r="AN15" s="1608"/>
      <c r="AO15" s="1608"/>
      <c r="AP15" s="1608"/>
      <c r="AQ15" s="1608"/>
      <c r="AR15" s="1609"/>
      <c r="AS15" s="1610"/>
      <c r="AT15" s="844">
        <f>SUM(AJ15:AS15)</f>
        <v>0</v>
      </c>
      <c r="AU15" s="1051"/>
      <c r="AV15" s="1041"/>
      <c r="AW15" s="554"/>
    </row>
    <row r="16" spans="1:49" s="203" customFormat="1" ht="18.75" thickBot="1">
      <c r="A16" s="202" t="s">
        <v>933</v>
      </c>
      <c r="B16" s="694" t="s">
        <v>934</v>
      </c>
      <c r="C16" s="2322"/>
      <c r="D16" s="2341">
        <f t="shared" si="1"/>
      </c>
      <c r="E16" s="2341">
        <f t="shared" si="1"/>
      </c>
      <c r="F16" s="2323"/>
      <c r="G16" s="2323"/>
      <c r="H16" s="2358"/>
      <c r="I16" s="2359"/>
      <c r="J16" s="2342">
        <f>IF(T11="","",T11)</f>
      </c>
      <c r="K16" s="2323"/>
      <c r="L16" s="2323"/>
      <c r="M16" s="2332">
        <f t="shared" si="2"/>
      </c>
      <c r="N16" s="2332">
        <f t="shared" si="2"/>
      </c>
      <c r="O16" s="2332">
        <f t="shared" si="2"/>
      </c>
      <c r="P16" s="2326"/>
      <c r="Q16" s="2327"/>
      <c r="R16" s="834"/>
      <c r="S16" s="834"/>
      <c r="T16" s="834"/>
      <c r="U16" s="834"/>
      <c r="V16" s="834"/>
      <c r="W16" s="834"/>
      <c r="X16" s="2039">
        <f t="shared" si="3"/>
        <v>0</v>
      </c>
      <c r="Y16" s="2271"/>
      <c r="Z16" s="2272"/>
      <c r="AA16" s="2272"/>
      <c r="AB16" s="2272"/>
      <c r="AC16" s="2272"/>
      <c r="AD16" s="2288"/>
      <c r="AE16" s="2273"/>
      <c r="AF16" s="329"/>
      <c r="AG16" s="2398"/>
      <c r="AH16" s="2386"/>
      <c r="AI16" s="2284">
        <f>AI15</f>
        <v>3</v>
      </c>
      <c r="AJ16" s="1615"/>
      <c r="AK16" s="1616"/>
      <c r="AL16" s="1616"/>
      <c r="AM16" s="1616"/>
      <c r="AN16" s="1616"/>
      <c r="AO16" s="1616"/>
      <c r="AP16" s="1616"/>
      <c r="AQ16" s="1616"/>
      <c r="AR16" s="1617"/>
      <c r="AS16" s="1618"/>
      <c r="AT16" s="844">
        <f>SUM(AJ16:AS16)</f>
        <v>0</v>
      </c>
      <c r="AU16" s="1049"/>
      <c r="AV16" s="1041"/>
      <c r="AW16" s="738"/>
    </row>
    <row r="17" spans="1:49" s="5" customFormat="1" ht="18.75" thickBot="1">
      <c r="A17" s="344">
        <v>1942</v>
      </c>
      <c r="B17" s="704" t="s">
        <v>1295</v>
      </c>
      <c r="C17" s="2377"/>
      <c r="D17" s="2378"/>
      <c r="E17" s="2378"/>
      <c r="F17" s="2378"/>
      <c r="G17" s="2378"/>
      <c r="H17" s="2379"/>
      <c r="I17" s="2380"/>
      <c r="J17" s="2381"/>
      <c r="K17" s="2378"/>
      <c r="L17" s="2378"/>
      <c r="M17" s="2381"/>
      <c r="N17" s="2381"/>
      <c r="O17" s="2381"/>
      <c r="P17" s="2381"/>
      <c r="Q17" s="2382"/>
      <c r="R17" s="831"/>
      <c r="S17" s="831"/>
      <c r="T17" s="831"/>
      <c r="U17" s="831"/>
      <c r="V17" s="831"/>
      <c r="W17" s="831"/>
      <c r="X17" s="2055"/>
      <c r="Y17" s="2275"/>
      <c r="Z17" s="385"/>
      <c r="AA17" s="385"/>
      <c r="AB17" s="385"/>
      <c r="AC17" s="385"/>
      <c r="AD17" s="385"/>
      <c r="AE17" s="386"/>
      <c r="AF17" s="347"/>
      <c r="AG17" s="345"/>
      <c r="AH17" s="346"/>
      <c r="AI17" s="2410"/>
      <c r="AJ17" s="2414"/>
      <c r="AK17" s="2415"/>
      <c r="AL17" s="2415"/>
      <c r="AM17" s="2415"/>
      <c r="AN17" s="2415"/>
      <c r="AO17" s="2415"/>
      <c r="AP17" s="2415"/>
      <c r="AQ17" s="2415"/>
      <c r="AR17" s="2415"/>
      <c r="AS17" s="2415"/>
      <c r="AT17" s="2416"/>
      <c r="AU17" s="2417"/>
      <c r="AV17" s="1041"/>
      <c r="AW17" s="554"/>
    </row>
    <row r="18" spans="1:49" s="5" customFormat="1" ht="18.75" thickBot="1">
      <c r="A18" s="6"/>
      <c r="B18" s="404" t="s">
        <v>935</v>
      </c>
      <c r="C18" s="2360"/>
      <c r="D18" s="2341">
        <f aca="true" t="shared" si="4" ref="D18:E21">IF(R13="","",R13)</f>
      </c>
      <c r="E18" s="2341">
        <f t="shared" si="4"/>
      </c>
      <c r="F18" s="2361"/>
      <c r="G18" s="2361"/>
      <c r="H18" s="2362"/>
      <c r="I18" s="2363"/>
      <c r="J18" s="2342">
        <f aca="true" t="shared" si="5" ref="J18:J41">IF(T13="","",T13)</f>
      </c>
      <c r="K18" s="2361"/>
      <c r="L18" s="2361"/>
      <c r="M18" s="2332">
        <f aca="true" t="shared" si="6" ref="M18:O21">IF(U15="","",U15)</f>
      </c>
      <c r="N18" s="2332">
        <f t="shared" si="6"/>
      </c>
      <c r="O18" s="2332">
        <f t="shared" si="6"/>
      </c>
      <c r="P18" s="2364"/>
      <c r="Q18" s="2365"/>
      <c r="R18" s="826"/>
      <c r="S18" s="826"/>
      <c r="T18" s="826"/>
      <c r="U18" s="826"/>
      <c r="V18" s="826"/>
      <c r="W18" s="826"/>
      <c r="X18" s="2039">
        <f>R18+S18*3+T18*6+U18*3+V18*2+W18</f>
        <v>0</v>
      </c>
      <c r="Y18" s="2289"/>
      <c r="Z18" s="2290"/>
      <c r="AA18" s="2290"/>
      <c r="AB18" s="2290"/>
      <c r="AC18" s="2290"/>
      <c r="AD18" s="2291"/>
      <c r="AE18" s="2280"/>
      <c r="AF18" s="330"/>
      <c r="AG18" s="2399"/>
      <c r="AH18" s="2400"/>
      <c r="AI18" s="2277">
        <f>AI16+AI17</f>
        <v>3</v>
      </c>
      <c r="AJ18" s="1619"/>
      <c r="AK18" s="1620"/>
      <c r="AL18" s="1620"/>
      <c r="AM18" s="1620"/>
      <c r="AN18" s="1620"/>
      <c r="AO18" s="1620"/>
      <c r="AP18" s="1620"/>
      <c r="AQ18" s="1620"/>
      <c r="AR18" s="1621"/>
      <c r="AS18" s="1622"/>
      <c r="AT18" s="844">
        <f>SUM(AJ18:AS18)</f>
        <v>0</v>
      </c>
      <c r="AU18" s="1054"/>
      <c r="AV18" s="1041"/>
      <c r="AW18" s="554"/>
    </row>
    <row r="19" spans="1:49" s="5" customFormat="1" ht="18.75" thickBot="1">
      <c r="A19" s="6" t="s">
        <v>936</v>
      </c>
      <c r="B19" s="404" t="s">
        <v>937</v>
      </c>
      <c r="C19" s="2335"/>
      <c r="D19" s="2341">
        <f t="shared" si="4"/>
      </c>
      <c r="E19" s="2341">
        <f t="shared" si="4"/>
      </c>
      <c r="F19" s="2336"/>
      <c r="G19" s="2336"/>
      <c r="H19" s="2356"/>
      <c r="I19" s="2357"/>
      <c r="J19" s="2342">
        <f t="shared" si="5"/>
      </c>
      <c r="K19" s="2336"/>
      <c r="L19" s="2336"/>
      <c r="M19" s="2332">
        <f t="shared" si="6"/>
      </c>
      <c r="N19" s="2332">
        <f t="shared" si="6"/>
      </c>
      <c r="O19" s="2332">
        <f t="shared" si="6"/>
      </c>
      <c r="P19" s="2339"/>
      <c r="Q19" s="2343"/>
      <c r="R19" s="241"/>
      <c r="S19" s="241"/>
      <c r="T19" s="241"/>
      <c r="U19" s="241"/>
      <c r="V19" s="241"/>
      <c r="W19" s="241"/>
      <c r="X19" s="2039">
        <f t="shared" si="3"/>
        <v>0</v>
      </c>
      <c r="Y19" s="2287"/>
      <c r="Z19" s="2279"/>
      <c r="AA19" s="2279"/>
      <c r="AB19" s="2279"/>
      <c r="AC19" s="2279"/>
      <c r="AD19" s="2279"/>
      <c r="AE19" s="2280"/>
      <c r="AF19" s="331"/>
      <c r="AG19" s="2397"/>
      <c r="AH19" s="2392"/>
      <c r="AI19" s="2277">
        <f>AI18</f>
        <v>3</v>
      </c>
      <c r="AJ19" s="1607"/>
      <c r="AK19" s="1608"/>
      <c r="AL19" s="1608"/>
      <c r="AM19" s="1608"/>
      <c r="AN19" s="1608"/>
      <c r="AO19" s="1608"/>
      <c r="AP19" s="1608"/>
      <c r="AQ19" s="1608"/>
      <c r="AR19" s="1609"/>
      <c r="AS19" s="1610"/>
      <c r="AT19" s="844">
        <f>SUM(AJ19:AS19)</f>
        <v>0</v>
      </c>
      <c r="AU19" s="1051"/>
      <c r="AV19" s="1041"/>
      <c r="AW19" s="554"/>
    </row>
    <row r="20" spans="1:49" s="5" customFormat="1" ht="18.75" thickBot="1">
      <c r="A20" s="6" t="s">
        <v>938</v>
      </c>
      <c r="B20" s="404" t="s">
        <v>939</v>
      </c>
      <c r="C20" s="2335"/>
      <c r="D20" s="2341">
        <f t="shared" si="4"/>
      </c>
      <c r="E20" s="2341">
        <f t="shared" si="4"/>
      </c>
      <c r="F20" s="2336"/>
      <c r="G20" s="2336"/>
      <c r="H20" s="2356"/>
      <c r="I20" s="2357"/>
      <c r="J20" s="2342">
        <f t="shared" si="5"/>
      </c>
      <c r="K20" s="2336"/>
      <c r="L20" s="2336"/>
      <c r="M20" s="2332">
        <f t="shared" si="6"/>
      </c>
      <c r="N20" s="2332">
        <f t="shared" si="6"/>
      </c>
      <c r="O20" s="2332">
        <f t="shared" si="6"/>
      </c>
      <c r="P20" s="2339"/>
      <c r="Q20" s="2343"/>
      <c r="R20" s="241"/>
      <c r="S20" s="241"/>
      <c r="T20" s="241"/>
      <c r="U20" s="241"/>
      <c r="V20" s="241"/>
      <c r="W20" s="241"/>
      <c r="X20" s="2039">
        <f t="shared" si="3"/>
        <v>0</v>
      </c>
      <c r="Y20" s="2278"/>
      <c r="Z20" s="2279"/>
      <c r="AA20" s="2279"/>
      <c r="AB20" s="2279"/>
      <c r="AC20" s="2279"/>
      <c r="AD20" s="2279"/>
      <c r="AE20" s="2280"/>
      <c r="AF20" s="331"/>
      <c r="AG20" s="2397"/>
      <c r="AH20" s="2392"/>
      <c r="AI20" s="2277">
        <f>AI19</f>
        <v>3</v>
      </c>
      <c r="AJ20" s="1607"/>
      <c r="AK20" s="1608"/>
      <c r="AL20" s="1608"/>
      <c r="AM20" s="1608"/>
      <c r="AN20" s="1608"/>
      <c r="AO20" s="1608"/>
      <c r="AP20" s="1608"/>
      <c r="AQ20" s="1608"/>
      <c r="AR20" s="1609"/>
      <c r="AS20" s="1610"/>
      <c r="AT20" s="844">
        <f>SUM(AJ20:AS20)</f>
        <v>0</v>
      </c>
      <c r="AU20" s="1051"/>
      <c r="AV20" s="1041"/>
      <c r="AW20" s="554"/>
    </row>
    <row r="21" spans="1:49" s="5" customFormat="1" ht="18.75" thickBot="1">
      <c r="A21" s="6" t="s">
        <v>940</v>
      </c>
      <c r="B21" s="404" t="s">
        <v>941</v>
      </c>
      <c r="C21" s="2344"/>
      <c r="D21" s="2341">
        <f t="shared" si="4"/>
      </c>
      <c r="E21" s="2341">
        <f t="shared" si="4"/>
      </c>
      <c r="F21" s="2345"/>
      <c r="G21" s="2345"/>
      <c r="H21" s="2346"/>
      <c r="I21" s="2347"/>
      <c r="J21" s="2342">
        <f t="shared" si="5"/>
      </c>
      <c r="K21" s="2345"/>
      <c r="L21" s="2345"/>
      <c r="M21" s="2332">
        <f t="shared" si="6"/>
      </c>
      <c r="N21" s="2332">
        <f t="shared" si="6"/>
      </c>
      <c r="O21" s="2332">
        <f t="shared" si="6"/>
      </c>
      <c r="P21" s="2348"/>
      <c r="Q21" s="2349"/>
      <c r="R21" s="834"/>
      <c r="S21" s="834"/>
      <c r="T21" s="834"/>
      <c r="U21" s="834"/>
      <c r="V21" s="834"/>
      <c r="W21" s="834"/>
      <c r="X21" s="2039">
        <f t="shared" si="3"/>
        <v>0</v>
      </c>
      <c r="Y21" s="2281"/>
      <c r="Z21" s="2282"/>
      <c r="AA21" s="2282"/>
      <c r="AB21" s="2282"/>
      <c r="AC21" s="2282"/>
      <c r="AD21" s="2282"/>
      <c r="AE21" s="2283"/>
      <c r="AF21" s="332"/>
      <c r="AG21" s="2401"/>
      <c r="AH21" s="2394"/>
      <c r="AI21" s="2284">
        <f>AI20</f>
        <v>3</v>
      </c>
      <c r="AJ21" s="1611"/>
      <c r="AK21" s="1612"/>
      <c r="AL21" s="1612"/>
      <c r="AM21" s="1612"/>
      <c r="AN21" s="1612"/>
      <c r="AO21" s="1612"/>
      <c r="AP21" s="1608"/>
      <c r="AQ21" s="1612"/>
      <c r="AR21" s="1613"/>
      <c r="AS21" s="1614"/>
      <c r="AT21" s="844">
        <f>SUM(AJ21:AS21)</f>
        <v>0</v>
      </c>
      <c r="AU21" s="1052"/>
      <c r="AV21" s="1041"/>
      <c r="AW21" s="554"/>
    </row>
    <row r="22" spans="1:49" s="5" customFormat="1" ht="18.75" thickBot="1">
      <c r="A22" s="344">
        <v>1943</v>
      </c>
      <c r="B22" s="704" t="s">
        <v>1295</v>
      </c>
      <c r="C22" s="2377"/>
      <c r="D22" s="2378"/>
      <c r="E22" s="2378"/>
      <c r="F22" s="2378"/>
      <c r="G22" s="2378"/>
      <c r="H22" s="2379"/>
      <c r="I22" s="2380"/>
      <c r="J22" s="2381"/>
      <c r="K22" s="2378"/>
      <c r="L22" s="2378"/>
      <c r="M22" s="2381"/>
      <c r="N22" s="2381"/>
      <c r="O22" s="2381"/>
      <c r="P22" s="2381"/>
      <c r="Q22" s="2382"/>
      <c r="R22" s="831"/>
      <c r="S22" s="831"/>
      <c r="T22" s="831"/>
      <c r="U22" s="831"/>
      <c r="V22" s="831"/>
      <c r="W22" s="831"/>
      <c r="X22" s="2055"/>
      <c r="Y22" s="2275"/>
      <c r="Z22" s="385"/>
      <c r="AA22" s="385"/>
      <c r="AB22" s="385"/>
      <c r="AC22" s="385"/>
      <c r="AD22" s="385"/>
      <c r="AE22" s="386"/>
      <c r="AF22" s="347"/>
      <c r="AG22" s="345"/>
      <c r="AH22" s="346"/>
      <c r="AI22" s="2410"/>
      <c r="AJ22" s="2414"/>
      <c r="AK22" s="2415"/>
      <c r="AL22" s="2415"/>
      <c r="AM22" s="2415"/>
      <c r="AN22" s="2415"/>
      <c r="AO22" s="2415"/>
      <c r="AP22" s="2415"/>
      <c r="AQ22" s="2415"/>
      <c r="AR22" s="2415"/>
      <c r="AS22" s="2415"/>
      <c r="AT22" s="2416"/>
      <c r="AU22" s="2417"/>
      <c r="AV22" s="1041"/>
      <c r="AW22" s="554"/>
    </row>
    <row r="23" spans="1:49" s="201" customFormat="1" ht="18.75" thickBot="1">
      <c r="A23" s="200"/>
      <c r="B23" s="693" t="s">
        <v>942</v>
      </c>
      <c r="C23" s="2350"/>
      <c r="D23" s="2341">
        <f aca="true" t="shared" si="7" ref="D23:E26">IF(R18="","",R18)</f>
      </c>
      <c r="E23" s="2341">
        <f t="shared" si="7"/>
      </c>
      <c r="F23" s="2351"/>
      <c r="G23" s="2351"/>
      <c r="H23" s="2352"/>
      <c r="I23" s="2353"/>
      <c r="J23" s="2342">
        <f>IF(T18="","",T18)</f>
      </c>
      <c r="K23" s="2351"/>
      <c r="L23" s="2351"/>
      <c r="M23" s="2332">
        <f aca="true" t="shared" si="8" ref="M23:O26">IF(U20="","",U20)</f>
      </c>
      <c r="N23" s="2332">
        <f t="shared" si="8"/>
      </c>
      <c r="O23" s="2332">
        <f t="shared" si="8"/>
      </c>
      <c r="P23" s="2366"/>
      <c r="Q23" s="2367"/>
      <c r="R23" s="826"/>
      <c r="S23" s="826"/>
      <c r="T23" s="826"/>
      <c r="U23" s="826"/>
      <c r="V23" s="826"/>
      <c r="W23" s="826"/>
      <c r="X23" s="2039">
        <f>R23+S23*3+T23*6+U23*3+V23*2+W23</f>
        <v>0</v>
      </c>
      <c r="Y23" s="2267"/>
      <c r="Z23" s="2268"/>
      <c r="AA23" s="2268"/>
      <c r="AB23" s="2268"/>
      <c r="AC23" s="2268"/>
      <c r="AD23" s="2268"/>
      <c r="AE23" s="2269"/>
      <c r="AF23" s="328"/>
      <c r="AG23" s="2395"/>
      <c r="AH23" s="2402"/>
      <c r="AI23" s="2277">
        <f>AI21+AI22</f>
        <v>3</v>
      </c>
      <c r="AJ23" s="1595"/>
      <c r="AK23" s="1596"/>
      <c r="AL23" s="1596"/>
      <c r="AM23" s="1596"/>
      <c r="AN23" s="1596"/>
      <c r="AO23" s="1596"/>
      <c r="AP23" s="1596"/>
      <c r="AQ23" s="1596"/>
      <c r="AR23" s="1597"/>
      <c r="AS23" s="1598"/>
      <c r="AT23" s="844">
        <f>SUM(AJ23:AS23)</f>
        <v>0</v>
      </c>
      <c r="AU23" s="1053"/>
      <c r="AV23" s="1041"/>
      <c r="AW23" s="737"/>
    </row>
    <row r="24" spans="1:49" s="5" customFormat="1" ht="18.75" thickBot="1">
      <c r="A24" s="6" t="s">
        <v>943</v>
      </c>
      <c r="B24" s="404" t="s">
        <v>944</v>
      </c>
      <c r="C24" s="2335"/>
      <c r="D24" s="2341">
        <f t="shared" si="7"/>
      </c>
      <c r="E24" s="2341">
        <f t="shared" si="7"/>
      </c>
      <c r="F24" s="2336"/>
      <c r="G24" s="2336"/>
      <c r="H24" s="2356"/>
      <c r="I24" s="2357"/>
      <c r="J24" s="2342">
        <f t="shared" si="5"/>
      </c>
      <c r="K24" s="2336"/>
      <c r="L24" s="2336"/>
      <c r="M24" s="2332">
        <f t="shared" si="8"/>
      </c>
      <c r="N24" s="2332">
        <f t="shared" si="8"/>
      </c>
      <c r="O24" s="2332">
        <f t="shared" si="8"/>
      </c>
      <c r="P24" s="2339"/>
      <c r="Q24" s="2343"/>
      <c r="R24" s="241"/>
      <c r="S24" s="241"/>
      <c r="T24" s="241"/>
      <c r="U24" s="241"/>
      <c r="V24" s="241"/>
      <c r="W24" s="241"/>
      <c r="X24" s="2039">
        <f t="shared" si="3"/>
        <v>0</v>
      </c>
      <c r="Y24" s="2278"/>
      <c r="Z24" s="2279"/>
      <c r="AA24" s="2279"/>
      <c r="AB24" s="2279"/>
      <c r="AC24" s="2279"/>
      <c r="AD24" s="2279"/>
      <c r="AE24" s="2280"/>
      <c r="AF24" s="331"/>
      <c r="AG24" s="2391"/>
      <c r="AH24" s="2392"/>
      <c r="AI24" s="2277">
        <f>AI23</f>
        <v>3</v>
      </c>
      <c r="AJ24" s="1607"/>
      <c r="AK24" s="1608"/>
      <c r="AL24" s="1608"/>
      <c r="AM24" s="1608"/>
      <c r="AN24" s="1608"/>
      <c r="AO24" s="1608"/>
      <c r="AP24" s="1608"/>
      <c r="AQ24" s="1608"/>
      <c r="AR24" s="1609"/>
      <c r="AS24" s="1610"/>
      <c r="AT24" s="844">
        <f>SUM(AJ24:AS24)</f>
        <v>0</v>
      </c>
      <c r="AU24" s="1051"/>
      <c r="AV24" s="1041"/>
      <c r="AW24" s="554"/>
    </row>
    <row r="25" spans="1:49" s="5" customFormat="1" ht="18.75" thickBot="1">
      <c r="A25" s="6" t="s">
        <v>945</v>
      </c>
      <c r="B25" s="404" t="s">
        <v>946</v>
      </c>
      <c r="C25" s="2335"/>
      <c r="D25" s="2341">
        <f t="shared" si="7"/>
      </c>
      <c r="E25" s="2341">
        <f t="shared" si="7"/>
      </c>
      <c r="F25" s="2336"/>
      <c r="G25" s="2336"/>
      <c r="H25" s="2356"/>
      <c r="I25" s="2357"/>
      <c r="J25" s="2342">
        <f t="shared" si="5"/>
      </c>
      <c r="K25" s="2336"/>
      <c r="L25" s="2336"/>
      <c r="M25" s="2332">
        <f t="shared" si="8"/>
      </c>
      <c r="N25" s="2332">
        <f t="shared" si="8"/>
      </c>
      <c r="O25" s="2332">
        <f t="shared" si="8"/>
      </c>
      <c r="P25" s="2339"/>
      <c r="Q25" s="2343"/>
      <c r="R25" s="241"/>
      <c r="S25" s="241"/>
      <c r="T25" s="241"/>
      <c r="U25" s="241"/>
      <c r="V25" s="241"/>
      <c r="W25" s="241"/>
      <c r="X25" s="2039">
        <f t="shared" si="3"/>
        <v>0</v>
      </c>
      <c r="Y25" s="2278"/>
      <c r="Z25" s="2279"/>
      <c r="AA25" s="2279"/>
      <c r="AB25" s="2279"/>
      <c r="AC25" s="2279"/>
      <c r="AD25" s="2279"/>
      <c r="AE25" s="2280"/>
      <c r="AF25" s="331"/>
      <c r="AG25" s="2391"/>
      <c r="AH25" s="2392"/>
      <c r="AI25" s="2277">
        <f>AI24</f>
        <v>3</v>
      </c>
      <c r="AJ25" s="1607"/>
      <c r="AK25" s="1608"/>
      <c r="AL25" s="1608"/>
      <c r="AM25" s="1608"/>
      <c r="AN25" s="1608"/>
      <c r="AO25" s="1608"/>
      <c r="AP25" s="1608"/>
      <c r="AQ25" s="1608"/>
      <c r="AR25" s="1609"/>
      <c r="AS25" s="1610"/>
      <c r="AT25" s="844">
        <f>SUM(AJ25:AS25)</f>
        <v>0</v>
      </c>
      <c r="AU25" s="1051"/>
      <c r="AV25" s="1041"/>
      <c r="AW25" s="554"/>
    </row>
    <row r="26" spans="1:49" s="203" customFormat="1" ht="18.75" thickBot="1">
      <c r="A26" s="202" t="s">
        <v>947</v>
      </c>
      <c r="B26" s="694" t="s">
        <v>948</v>
      </c>
      <c r="C26" s="2322"/>
      <c r="D26" s="2341">
        <f t="shared" si="7"/>
      </c>
      <c r="E26" s="2341">
        <f t="shared" si="7"/>
      </c>
      <c r="F26" s="2323"/>
      <c r="G26" s="2323"/>
      <c r="H26" s="2358"/>
      <c r="I26" s="2359"/>
      <c r="J26" s="2342">
        <f t="shared" si="5"/>
      </c>
      <c r="K26" s="2323"/>
      <c r="L26" s="2323"/>
      <c r="M26" s="2332">
        <f t="shared" si="8"/>
      </c>
      <c r="N26" s="2332">
        <f t="shared" si="8"/>
      </c>
      <c r="O26" s="2332">
        <f t="shared" si="8"/>
      </c>
      <c r="P26" s="2326"/>
      <c r="Q26" s="2327"/>
      <c r="R26" s="834"/>
      <c r="S26" s="834"/>
      <c r="T26" s="834"/>
      <c r="U26" s="834"/>
      <c r="V26" s="834"/>
      <c r="W26" s="834"/>
      <c r="X26" s="2039">
        <f t="shared" si="3"/>
        <v>0</v>
      </c>
      <c r="Y26" s="2271"/>
      <c r="Z26" s="2272"/>
      <c r="AA26" s="2272"/>
      <c r="AB26" s="2272"/>
      <c r="AC26" s="2272"/>
      <c r="AD26" s="2272"/>
      <c r="AE26" s="2273"/>
      <c r="AF26" s="329"/>
      <c r="AG26" s="2385"/>
      <c r="AH26" s="2386"/>
      <c r="AI26" s="2284">
        <f>AI25</f>
        <v>3</v>
      </c>
      <c r="AJ26" s="1615"/>
      <c r="AK26" s="1616"/>
      <c r="AL26" s="1616"/>
      <c r="AM26" s="1616"/>
      <c r="AN26" s="1616"/>
      <c r="AO26" s="1616"/>
      <c r="AP26" s="1616"/>
      <c r="AQ26" s="1616"/>
      <c r="AR26" s="1617"/>
      <c r="AS26" s="1618"/>
      <c r="AT26" s="844">
        <f>SUM(AJ26:AS26)</f>
        <v>0</v>
      </c>
      <c r="AU26" s="1049"/>
      <c r="AV26" s="1041"/>
      <c r="AW26" s="738"/>
    </row>
    <row r="27" spans="1:49" s="5" customFormat="1" ht="18.75" thickBot="1">
      <c r="A27" s="344">
        <v>1944</v>
      </c>
      <c r="B27" s="704" t="s">
        <v>1295</v>
      </c>
      <c r="C27" s="2377"/>
      <c r="D27" s="2378"/>
      <c r="E27" s="2378"/>
      <c r="F27" s="2378"/>
      <c r="G27" s="2378"/>
      <c r="H27" s="2379"/>
      <c r="I27" s="2380"/>
      <c r="J27" s="2381"/>
      <c r="K27" s="2378"/>
      <c r="L27" s="2378"/>
      <c r="M27" s="2381"/>
      <c r="N27" s="2381"/>
      <c r="O27" s="2381"/>
      <c r="P27" s="2381"/>
      <c r="Q27" s="2382"/>
      <c r="R27" s="831"/>
      <c r="S27" s="831"/>
      <c r="T27" s="831"/>
      <c r="U27" s="831"/>
      <c r="V27" s="831"/>
      <c r="W27" s="831"/>
      <c r="X27" s="2055"/>
      <c r="Y27" s="2275"/>
      <c r="Z27" s="385"/>
      <c r="AA27" s="385"/>
      <c r="AB27" s="385"/>
      <c r="AC27" s="385"/>
      <c r="AD27" s="385"/>
      <c r="AE27" s="386"/>
      <c r="AF27" s="347"/>
      <c r="AG27" s="345"/>
      <c r="AH27" s="346"/>
      <c r="AI27" s="2410"/>
      <c r="AJ27" s="2414"/>
      <c r="AK27" s="2415"/>
      <c r="AL27" s="2415"/>
      <c r="AM27" s="2415"/>
      <c r="AN27" s="2415"/>
      <c r="AO27" s="2415"/>
      <c r="AP27" s="2415"/>
      <c r="AQ27" s="2415"/>
      <c r="AR27" s="2415"/>
      <c r="AS27" s="2415"/>
      <c r="AT27" s="2416"/>
      <c r="AU27" s="2417"/>
      <c r="AV27" s="1041"/>
      <c r="AW27" s="554"/>
    </row>
    <row r="28" spans="1:49" s="5" customFormat="1" ht="18.75" thickBot="1">
      <c r="A28" s="6"/>
      <c r="B28" s="404" t="s">
        <v>949</v>
      </c>
      <c r="C28" s="2360"/>
      <c r="D28" s="2341">
        <f aca="true" t="shared" si="9" ref="D28:E31">IF(R23="","",R23)</f>
      </c>
      <c r="E28" s="2341">
        <f t="shared" si="9"/>
      </c>
      <c r="F28" s="2361"/>
      <c r="G28" s="2361"/>
      <c r="H28" s="2362"/>
      <c r="I28" s="2363"/>
      <c r="J28" s="2342">
        <f>IF(T23="","",T23)</f>
      </c>
      <c r="K28" s="2361"/>
      <c r="L28" s="2361"/>
      <c r="M28" s="2332">
        <f aca="true" t="shared" si="10" ref="M28:O31">IF(U25="","",U25)</f>
      </c>
      <c r="N28" s="2332">
        <f t="shared" si="10"/>
      </c>
      <c r="O28" s="2332">
        <f t="shared" si="10"/>
      </c>
      <c r="P28" s="2364"/>
      <c r="Q28" s="2365"/>
      <c r="R28" s="826"/>
      <c r="S28" s="826"/>
      <c r="T28" s="826"/>
      <c r="U28" s="826"/>
      <c r="V28" s="826"/>
      <c r="W28" s="826"/>
      <c r="X28" s="2039">
        <f>R28+S28*3+T28*6+U28*3+V28*2+W28</f>
        <v>0</v>
      </c>
      <c r="Y28" s="2289"/>
      <c r="Z28" s="2290"/>
      <c r="AA28" s="2290"/>
      <c r="AB28" s="2290"/>
      <c r="AC28" s="2290"/>
      <c r="AD28" s="2290"/>
      <c r="AE28" s="2292"/>
      <c r="AF28" s="330"/>
      <c r="AG28" s="2403"/>
      <c r="AH28" s="2404"/>
      <c r="AI28" s="2277">
        <f>AI26+AI27</f>
        <v>3</v>
      </c>
      <c r="AJ28" s="1619"/>
      <c r="AK28" s="1620"/>
      <c r="AL28" s="1620"/>
      <c r="AM28" s="1620"/>
      <c r="AN28" s="1620"/>
      <c r="AO28" s="1620"/>
      <c r="AP28" s="1620"/>
      <c r="AQ28" s="1620"/>
      <c r="AR28" s="1621"/>
      <c r="AS28" s="1622"/>
      <c r="AT28" s="844">
        <f>SUM(AJ28:AS28)</f>
        <v>0</v>
      </c>
      <c r="AU28" s="1054"/>
      <c r="AV28" s="1041"/>
      <c r="AW28" s="554"/>
    </row>
    <row r="29" spans="1:49" s="5" customFormat="1" ht="18.75" thickBot="1">
      <c r="A29" s="6" t="s">
        <v>950</v>
      </c>
      <c r="B29" s="404" t="s">
        <v>951</v>
      </c>
      <c r="C29" s="2335"/>
      <c r="D29" s="2341">
        <f t="shared" si="9"/>
      </c>
      <c r="E29" s="2341">
        <f t="shared" si="9"/>
      </c>
      <c r="F29" s="2336"/>
      <c r="G29" s="2336"/>
      <c r="H29" s="2356"/>
      <c r="I29" s="2357"/>
      <c r="J29" s="2342">
        <f t="shared" si="5"/>
      </c>
      <c r="K29" s="2336"/>
      <c r="L29" s="2336"/>
      <c r="M29" s="2332">
        <f t="shared" si="10"/>
      </c>
      <c r="N29" s="2332">
        <f t="shared" si="10"/>
      </c>
      <c r="O29" s="2332">
        <f t="shared" si="10"/>
      </c>
      <c r="P29" s="2339"/>
      <c r="Q29" s="2343"/>
      <c r="R29" s="241"/>
      <c r="S29" s="241"/>
      <c r="T29" s="241"/>
      <c r="U29" s="241"/>
      <c r="V29" s="241"/>
      <c r="W29" s="241"/>
      <c r="X29" s="2039">
        <f t="shared" si="3"/>
        <v>0</v>
      </c>
      <c r="Y29" s="2278"/>
      <c r="Z29" s="2279"/>
      <c r="AA29" s="2279"/>
      <c r="AB29" s="2279"/>
      <c r="AC29" s="2279"/>
      <c r="AD29" s="2279"/>
      <c r="AE29" s="2280"/>
      <c r="AF29" s="331"/>
      <c r="AG29" s="2391"/>
      <c r="AH29" s="2392"/>
      <c r="AI29" s="2277">
        <f>AI28</f>
        <v>3</v>
      </c>
      <c r="AJ29" s="1607"/>
      <c r="AK29" s="1608"/>
      <c r="AL29" s="1608"/>
      <c r="AM29" s="1608"/>
      <c r="AN29" s="1608"/>
      <c r="AO29" s="1608"/>
      <c r="AP29" s="1608"/>
      <c r="AQ29" s="1608"/>
      <c r="AR29" s="1609"/>
      <c r="AS29" s="1610"/>
      <c r="AT29" s="844">
        <f>SUM(AJ29:AS29)</f>
        <v>0</v>
      </c>
      <c r="AU29" s="1051"/>
      <c r="AV29" s="1041"/>
      <c r="AW29" s="554"/>
    </row>
    <row r="30" spans="1:49" s="5" customFormat="1" ht="18.75" thickBot="1">
      <c r="A30" s="6" t="s">
        <v>952</v>
      </c>
      <c r="B30" s="404" t="s">
        <v>953</v>
      </c>
      <c r="C30" s="2335"/>
      <c r="D30" s="2341">
        <f t="shared" si="9"/>
      </c>
      <c r="E30" s="2341">
        <f t="shared" si="9"/>
      </c>
      <c r="F30" s="2336"/>
      <c r="G30" s="2336"/>
      <c r="H30" s="2356"/>
      <c r="I30" s="2357"/>
      <c r="J30" s="2342">
        <f t="shared" si="5"/>
      </c>
      <c r="K30" s="2336"/>
      <c r="L30" s="2336"/>
      <c r="M30" s="2332">
        <f t="shared" si="10"/>
      </c>
      <c r="N30" s="2332">
        <f t="shared" si="10"/>
      </c>
      <c r="O30" s="2332">
        <f t="shared" si="10"/>
      </c>
      <c r="P30" s="2339"/>
      <c r="Q30" s="2343"/>
      <c r="R30" s="241"/>
      <c r="S30" s="241"/>
      <c r="T30" s="241"/>
      <c r="U30" s="241"/>
      <c r="V30" s="241"/>
      <c r="W30" s="241"/>
      <c r="X30" s="2039">
        <f t="shared" si="3"/>
        <v>0</v>
      </c>
      <c r="Y30" s="2278"/>
      <c r="Z30" s="2279"/>
      <c r="AA30" s="2279"/>
      <c r="AB30" s="2279"/>
      <c r="AC30" s="2279"/>
      <c r="AD30" s="2279"/>
      <c r="AE30" s="2280"/>
      <c r="AF30" s="331"/>
      <c r="AG30" s="2391"/>
      <c r="AH30" s="2392"/>
      <c r="AI30" s="2277">
        <f>AI29</f>
        <v>3</v>
      </c>
      <c r="AJ30" s="1607"/>
      <c r="AK30" s="1608"/>
      <c r="AL30" s="1608"/>
      <c r="AM30" s="1608"/>
      <c r="AN30" s="1608"/>
      <c r="AO30" s="1608"/>
      <c r="AP30" s="1608"/>
      <c r="AQ30" s="1608"/>
      <c r="AR30" s="1609"/>
      <c r="AS30" s="1610"/>
      <c r="AT30" s="844">
        <f>SUM(AJ30:AS30)</f>
        <v>0</v>
      </c>
      <c r="AU30" s="1051"/>
      <c r="AV30" s="1041"/>
      <c r="AW30" s="554"/>
    </row>
    <row r="31" spans="1:49" s="5" customFormat="1" ht="18.75" thickBot="1">
      <c r="A31" s="6" t="s">
        <v>954</v>
      </c>
      <c r="B31" s="404" t="s">
        <v>955</v>
      </c>
      <c r="C31" s="2344"/>
      <c r="D31" s="2341">
        <f t="shared" si="9"/>
      </c>
      <c r="E31" s="2341">
        <f t="shared" si="9"/>
      </c>
      <c r="F31" s="2345"/>
      <c r="G31" s="2345"/>
      <c r="H31" s="2346"/>
      <c r="I31" s="2347"/>
      <c r="J31" s="2342">
        <f t="shared" si="5"/>
      </c>
      <c r="K31" s="2345"/>
      <c r="L31" s="2345"/>
      <c r="M31" s="2332">
        <f t="shared" si="10"/>
      </c>
      <c r="N31" s="2332">
        <f t="shared" si="10"/>
      </c>
      <c r="O31" s="2332">
        <f t="shared" si="10"/>
      </c>
      <c r="P31" s="2348"/>
      <c r="Q31" s="2349"/>
      <c r="R31" s="834"/>
      <c r="S31" s="834"/>
      <c r="T31" s="834"/>
      <c r="U31" s="834"/>
      <c r="V31" s="834"/>
      <c r="W31" s="834"/>
      <c r="X31" s="2039">
        <f t="shared" si="3"/>
        <v>0</v>
      </c>
      <c r="Y31" s="2281"/>
      <c r="Z31" s="2282"/>
      <c r="AA31" s="2282"/>
      <c r="AB31" s="2282"/>
      <c r="AC31" s="2282"/>
      <c r="AD31" s="2282"/>
      <c r="AE31" s="2283"/>
      <c r="AF31" s="332"/>
      <c r="AG31" s="2393"/>
      <c r="AH31" s="2394"/>
      <c r="AI31" s="2284">
        <f>AI30</f>
        <v>3</v>
      </c>
      <c r="AJ31" s="1611"/>
      <c r="AK31" s="1612"/>
      <c r="AL31" s="1612"/>
      <c r="AM31" s="1612"/>
      <c r="AN31" s="1612"/>
      <c r="AO31" s="1612"/>
      <c r="AP31" s="1612"/>
      <c r="AQ31" s="1612"/>
      <c r="AR31" s="1613"/>
      <c r="AS31" s="1614"/>
      <c r="AT31" s="844">
        <f>SUM(AJ31:AS31)</f>
        <v>0</v>
      </c>
      <c r="AU31" s="1052"/>
      <c r="AV31" s="1041"/>
      <c r="AW31" s="554"/>
    </row>
    <row r="32" spans="1:49" s="5" customFormat="1" ht="18.75" thickBot="1">
      <c r="A32" s="344">
        <v>1945</v>
      </c>
      <c r="B32" s="704" t="s">
        <v>1295</v>
      </c>
      <c r="C32" s="2377"/>
      <c r="D32" s="2378"/>
      <c r="E32" s="2378"/>
      <c r="F32" s="2378"/>
      <c r="G32" s="2378"/>
      <c r="H32" s="2379"/>
      <c r="I32" s="2380"/>
      <c r="J32" s="2381"/>
      <c r="K32" s="2378"/>
      <c r="L32" s="2378"/>
      <c r="M32" s="2381"/>
      <c r="N32" s="2381"/>
      <c r="O32" s="2381"/>
      <c r="P32" s="2381"/>
      <c r="Q32" s="2382"/>
      <c r="R32" s="831"/>
      <c r="S32" s="831"/>
      <c r="T32" s="831"/>
      <c r="U32" s="831"/>
      <c r="V32" s="831"/>
      <c r="W32" s="831"/>
      <c r="X32" s="2055"/>
      <c r="Y32" s="2275"/>
      <c r="Z32" s="385"/>
      <c r="AA32" s="385"/>
      <c r="AB32" s="385"/>
      <c r="AC32" s="385"/>
      <c r="AD32" s="385"/>
      <c r="AE32" s="386"/>
      <c r="AF32" s="347"/>
      <c r="AG32" s="345"/>
      <c r="AH32" s="346"/>
      <c r="AI32" s="2410"/>
      <c r="AJ32" s="2414"/>
      <c r="AK32" s="2415"/>
      <c r="AL32" s="2415"/>
      <c r="AM32" s="2415"/>
      <c r="AN32" s="2415"/>
      <c r="AO32" s="2415"/>
      <c r="AP32" s="2415"/>
      <c r="AQ32" s="2415"/>
      <c r="AR32" s="2415"/>
      <c r="AS32" s="2415"/>
      <c r="AT32" s="2416"/>
      <c r="AU32" s="2417"/>
      <c r="AV32" s="1041"/>
      <c r="AW32" s="554"/>
    </row>
    <row r="33" spans="1:49" s="201" customFormat="1" ht="18.75" thickBot="1">
      <c r="A33" s="200"/>
      <c r="B33" s="693" t="s">
        <v>956</v>
      </c>
      <c r="C33" s="2350"/>
      <c r="D33" s="2341">
        <f aca="true" t="shared" si="11" ref="D33:E36">IF(R28="","",R28)</f>
      </c>
      <c r="E33" s="2341">
        <f t="shared" si="11"/>
      </c>
      <c r="F33" s="2351"/>
      <c r="G33" s="2351"/>
      <c r="H33" s="2352"/>
      <c r="I33" s="2353"/>
      <c r="J33" s="2342">
        <f>IF(T28="","",T28)</f>
      </c>
      <c r="K33" s="2351"/>
      <c r="L33" s="2351"/>
      <c r="M33" s="2332">
        <f>IF(U30="","",U30)</f>
      </c>
      <c r="N33" s="2332">
        <f aca="true" t="shared" si="12" ref="N33:O36">IF(V30="","",V30)</f>
      </c>
      <c r="O33" s="2332">
        <f t="shared" si="12"/>
      </c>
      <c r="P33" s="2366"/>
      <c r="Q33" s="2367"/>
      <c r="R33" s="826"/>
      <c r="S33" s="826"/>
      <c r="T33" s="826"/>
      <c r="U33" s="826"/>
      <c r="V33" s="826"/>
      <c r="W33" s="826"/>
      <c r="X33" s="2039">
        <f>R33+S33*3+T33*6+U33*3+V33*2+W33</f>
        <v>0</v>
      </c>
      <c r="Y33" s="2267"/>
      <c r="Z33" s="2268"/>
      <c r="AA33" s="2268"/>
      <c r="AB33" s="2268"/>
      <c r="AC33" s="2268"/>
      <c r="AD33" s="2268"/>
      <c r="AE33" s="2269"/>
      <c r="AF33" s="328"/>
      <c r="AG33" s="2383"/>
      <c r="AH33" s="2405"/>
      <c r="AI33" s="2277">
        <f>AI31+AI32</f>
        <v>3</v>
      </c>
      <c r="AJ33" s="1595"/>
      <c r="AK33" s="1596"/>
      <c r="AL33" s="1596"/>
      <c r="AM33" s="1596"/>
      <c r="AN33" s="1596"/>
      <c r="AO33" s="1596"/>
      <c r="AP33" s="1596"/>
      <c r="AQ33" s="1596"/>
      <c r="AR33" s="1597"/>
      <c r="AS33" s="1598"/>
      <c r="AT33" s="844">
        <f>SUM(AJ33:AS33)</f>
        <v>0</v>
      </c>
      <c r="AU33" s="1053"/>
      <c r="AV33" s="1041"/>
      <c r="AW33" s="737"/>
    </row>
    <row r="34" spans="1:49" s="5" customFormat="1" ht="18.75" thickBot="1">
      <c r="A34" s="6" t="s">
        <v>957</v>
      </c>
      <c r="B34" s="404" t="s">
        <v>958</v>
      </c>
      <c r="C34" s="2335"/>
      <c r="D34" s="2341">
        <f t="shared" si="11"/>
      </c>
      <c r="E34" s="2341">
        <f t="shared" si="11"/>
      </c>
      <c r="F34" s="2336"/>
      <c r="G34" s="2336"/>
      <c r="H34" s="2356"/>
      <c r="I34" s="2357"/>
      <c r="J34" s="2342">
        <f t="shared" si="5"/>
      </c>
      <c r="K34" s="2336"/>
      <c r="L34" s="2336"/>
      <c r="M34" s="2332">
        <f>IF(U31="","",U31)</f>
      </c>
      <c r="N34" s="2332">
        <f t="shared" si="12"/>
      </c>
      <c r="O34" s="2332">
        <f t="shared" si="12"/>
      </c>
      <c r="P34" s="2339"/>
      <c r="Q34" s="2343"/>
      <c r="R34" s="241"/>
      <c r="S34" s="241"/>
      <c r="T34" s="241"/>
      <c r="U34" s="241"/>
      <c r="V34" s="241"/>
      <c r="W34" s="241"/>
      <c r="X34" s="2039">
        <f t="shared" si="3"/>
        <v>0</v>
      </c>
      <c r="Y34" s="2278"/>
      <c r="Z34" s="2279"/>
      <c r="AA34" s="2279"/>
      <c r="AB34" s="2279"/>
      <c r="AC34" s="2279"/>
      <c r="AD34" s="2279"/>
      <c r="AE34" s="2280"/>
      <c r="AF34" s="331"/>
      <c r="AG34" s="2391"/>
      <c r="AH34" s="2392"/>
      <c r="AI34" s="2277">
        <f>AI33</f>
        <v>3</v>
      </c>
      <c r="AJ34" s="1607"/>
      <c r="AK34" s="1608"/>
      <c r="AL34" s="1608"/>
      <c r="AM34" s="1608"/>
      <c r="AN34" s="1608"/>
      <c r="AO34" s="1608"/>
      <c r="AP34" s="1608"/>
      <c r="AQ34" s="1608"/>
      <c r="AR34" s="1609"/>
      <c r="AS34" s="1610"/>
      <c r="AT34" s="844">
        <f>SUM(AJ34:AS34)</f>
        <v>0</v>
      </c>
      <c r="AU34" s="1051"/>
      <c r="AV34" s="1041"/>
      <c r="AW34" s="554"/>
    </row>
    <row r="35" spans="1:49" s="5" customFormat="1" ht="18.75" thickBot="1">
      <c r="A35" s="6" t="s">
        <v>959</v>
      </c>
      <c r="B35" s="404" t="s">
        <v>960</v>
      </c>
      <c r="C35" s="2335"/>
      <c r="D35" s="2341">
        <f t="shared" si="11"/>
      </c>
      <c r="E35" s="2341">
        <f t="shared" si="11"/>
      </c>
      <c r="F35" s="2336"/>
      <c r="G35" s="2336"/>
      <c r="H35" s="2356"/>
      <c r="I35" s="2357"/>
      <c r="J35" s="2342">
        <f t="shared" si="5"/>
      </c>
      <c r="K35" s="2336"/>
      <c r="L35" s="2336"/>
      <c r="M35" s="2332">
        <f>IF(U32="","",U32)</f>
      </c>
      <c r="N35" s="2332">
        <f t="shared" si="12"/>
      </c>
      <c r="O35" s="2332">
        <f t="shared" si="12"/>
      </c>
      <c r="P35" s="2339"/>
      <c r="Q35" s="2343"/>
      <c r="R35" s="241"/>
      <c r="S35" s="241"/>
      <c r="T35" s="241"/>
      <c r="U35" s="241"/>
      <c r="V35" s="241"/>
      <c r="W35" s="241"/>
      <c r="X35" s="2039">
        <f t="shared" si="3"/>
        <v>0</v>
      </c>
      <c r="Y35" s="2278"/>
      <c r="Z35" s="2279"/>
      <c r="AA35" s="2279"/>
      <c r="AB35" s="2279"/>
      <c r="AC35" s="2279"/>
      <c r="AD35" s="2279"/>
      <c r="AE35" s="2280"/>
      <c r="AF35" s="331"/>
      <c r="AG35" s="2391"/>
      <c r="AH35" s="2392"/>
      <c r="AI35" s="2277">
        <f>AI34</f>
        <v>3</v>
      </c>
      <c r="AJ35" s="1607"/>
      <c r="AK35" s="1608"/>
      <c r="AL35" s="1608"/>
      <c r="AM35" s="1608"/>
      <c r="AN35" s="1608"/>
      <c r="AO35" s="1608"/>
      <c r="AP35" s="1608"/>
      <c r="AQ35" s="1608"/>
      <c r="AR35" s="1609"/>
      <c r="AS35" s="1610"/>
      <c r="AT35" s="844">
        <f>SUM(AJ35:AS35)</f>
        <v>0</v>
      </c>
      <c r="AU35" s="1051"/>
      <c r="AV35" s="1041"/>
      <c r="AW35" s="554"/>
    </row>
    <row r="36" spans="1:49" s="203" customFormat="1" ht="18.75" thickBot="1">
      <c r="A36" s="202" t="s">
        <v>961</v>
      </c>
      <c r="B36" s="694" t="s">
        <v>962</v>
      </c>
      <c r="C36" s="2322"/>
      <c r="D36" s="2341">
        <f t="shared" si="11"/>
      </c>
      <c r="E36" s="2341">
        <f t="shared" si="11"/>
      </c>
      <c r="F36" s="2323"/>
      <c r="G36" s="2323"/>
      <c r="H36" s="2358"/>
      <c r="I36" s="2359"/>
      <c r="J36" s="2342">
        <f t="shared" si="5"/>
      </c>
      <c r="K36" s="2323"/>
      <c r="L36" s="2323"/>
      <c r="M36" s="2332">
        <f>IF(U33="","",U33)</f>
      </c>
      <c r="N36" s="2332">
        <f t="shared" si="12"/>
      </c>
      <c r="O36" s="2332">
        <f t="shared" si="12"/>
      </c>
      <c r="P36" s="2326"/>
      <c r="Q36" s="2327"/>
      <c r="R36" s="834"/>
      <c r="S36" s="834"/>
      <c r="T36" s="834"/>
      <c r="U36" s="834"/>
      <c r="V36" s="834"/>
      <c r="W36" s="834"/>
      <c r="X36" s="2039">
        <f t="shared" si="3"/>
        <v>0</v>
      </c>
      <c r="Y36" s="2271"/>
      <c r="Z36" s="2272"/>
      <c r="AA36" s="2272"/>
      <c r="AB36" s="2272"/>
      <c r="AC36" s="2272"/>
      <c r="AD36" s="2272"/>
      <c r="AE36" s="2273"/>
      <c r="AF36" s="329"/>
      <c r="AG36" s="2385"/>
      <c r="AH36" s="2386"/>
      <c r="AI36" s="2284">
        <f>AI35</f>
        <v>3</v>
      </c>
      <c r="AJ36" s="1615"/>
      <c r="AK36" s="1616"/>
      <c r="AL36" s="1616"/>
      <c r="AM36" s="1616"/>
      <c r="AN36" s="1616"/>
      <c r="AO36" s="1616"/>
      <c r="AP36" s="1616"/>
      <c r="AQ36" s="1616"/>
      <c r="AR36" s="1617"/>
      <c r="AS36" s="1618"/>
      <c r="AT36" s="844">
        <f>SUM(AJ36:AS36)</f>
        <v>0</v>
      </c>
      <c r="AU36" s="1049"/>
      <c r="AV36" s="1041"/>
      <c r="AW36" s="738"/>
    </row>
    <row r="37" spans="1:49" s="5" customFormat="1" ht="18.75" thickBot="1">
      <c r="A37" s="344">
        <v>1946</v>
      </c>
      <c r="B37" s="704" t="s">
        <v>1295</v>
      </c>
      <c r="C37" s="2377"/>
      <c r="D37" s="2378"/>
      <c r="E37" s="2378"/>
      <c r="F37" s="2378"/>
      <c r="G37" s="2378"/>
      <c r="H37" s="2379"/>
      <c r="I37" s="2380"/>
      <c r="J37" s="2381"/>
      <c r="K37" s="2378"/>
      <c r="L37" s="2378"/>
      <c r="M37" s="2381"/>
      <c r="N37" s="2381"/>
      <c r="O37" s="2381"/>
      <c r="P37" s="2381"/>
      <c r="Q37" s="2382"/>
      <c r="R37" s="831"/>
      <c r="S37" s="831"/>
      <c r="T37" s="831"/>
      <c r="U37" s="831"/>
      <c r="V37" s="831"/>
      <c r="W37" s="831"/>
      <c r="X37" s="2055"/>
      <c r="Y37" s="2275"/>
      <c r="Z37" s="385"/>
      <c r="AA37" s="385"/>
      <c r="AB37" s="385"/>
      <c r="AC37" s="385"/>
      <c r="AD37" s="385"/>
      <c r="AE37" s="386"/>
      <c r="AF37" s="347"/>
      <c r="AG37" s="345"/>
      <c r="AH37" s="346"/>
      <c r="AI37" s="2410"/>
      <c r="AJ37" s="2414"/>
      <c r="AK37" s="2415"/>
      <c r="AL37" s="2415"/>
      <c r="AM37" s="2415"/>
      <c r="AN37" s="2415"/>
      <c r="AO37" s="2415"/>
      <c r="AP37" s="2415"/>
      <c r="AQ37" s="2415"/>
      <c r="AR37" s="2415"/>
      <c r="AS37" s="2415"/>
      <c r="AT37" s="2416"/>
      <c r="AU37" s="2417"/>
      <c r="AV37" s="1041"/>
      <c r="AW37" s="554"/>
    </row>
    <row r="38" spans="1:49" s="5" customFormat="1" ht="18.75" thickBot="1">
      <c r="A38" s="6"/>
      <c r="B38" s="404" t="s">
        <v>963</v>
      </c>
      <c r="C38" s="2360"/>
      <c r="D38" s="2341">
        <f aca="true" t="shared" si="13" ref="D38:E41">IF(R33="","",R33)</f>
      </c>
      <c r="E38" s="2341">
        <f t="shared" si="13"/>
      </c>
      <c r="F38" s="2361"/>
      <c r="G38" s="2361"/>
      <c r="H38" s="2362"/>
      <c r="I38" s="2363"/>
      <c r="J38" s="2342">
        <f>IF(T33="","",T33)</f>
      </c>
      <c r="K38" s="2361"/>
      <c r="L38" s="2361"/>
      <c r="M38" s="2332">
        <f aca="true" t="shared" si="14" ref="M38:O41">IF(U35="","",U35)</f>
      </c>
      <c r="N38" s="2332">
        <f t="shared" si="14"/>
      </c>
      <c r="O38" s="2332">
        <f t="shared" si="14"/>
      </c>
      <c r="P38" s="2364"/>
      <c r="Q38" s="2365"/>
      <c r="R38" s="826"/>
      <c r="S38" s="826"/>
      <c r="T38" s="826"/>
      <c r="U38" s="826"/>
      <c r="V38" s="826"/>
      <c r="W38" s="826"/>
      <c r="X38" s="2039">
        <f>R38+S38*3+T38*6+U38*3+V38*2+W38</f>
        <v>0</v>
      </c>
      <c r="Y38" s="2289"/>
      <c r="Z38" s="2290"/>
      <c r="AA38" s="2290"/>
      <c r="AB38" s="2290"/>
      <c r="AC38" s="2290"/>
      <c r="AD38" s="2290"/>
      <c r="AE38" s="2292"/>
      <c r="AF38" s="330"/>
      <c r="AG38" s="2403"/>
      <c r="AH38" s="2404"/>
      <c r="AI38" s="2277">
        <f>AI36+AI37</f>
        <v>3</v>
      </c>
      <c r="AJ38" s="1619"/>
      <c r="AK38" s="1620"/>
      <c r="AL38" s="1620"/>
      <c r="AM38" s="1620"/>
      <c r="AN38" s="1620"/>
      <c r="AO38" s="1620"/>
      <c r="AP38" s="1620"/>
      <c r="AQ38" s="1620"/>
      <c r="AR38" s="1621"/>
      <c r="AS38" s="1622"/>
      <c r="AT38" s="844">
        <f>SUM(AJ38:AS38)</f>
        <v>0</v>
      </c>
      <c r="AU38" s="1054"/>
      <c r="AV38" s="1041"/>
      <c r="AW38" s="554"/>
    </row>
    <row r="39" spans="1:49" s="5" customFormat="1" ht="18.75" thickBot="1">
      <c r="A39" s="6" t="s">
        <v>964</v>
      </c>
      <c r="B39" s="404" t="s">
        <v>965</v>
      </c>
      <c r="C39" s="2335"/>
      <c r="D39" s="2341">
        <f t="shared" si="13"/>
      </c>
      <c r="E39" s="2341">
        <f t="shared" si="13"/>
      </c>
      <c r="F39" s="2336"/>
      <c r="G39" s="2336"/>
      <c r="H39" s="2356"/>
      <c r="I39" s="2357"/>
      <c r="J39" s="2342">
        <f t="shared" si="5"/>
      </c>
      <c r="K39" s="2336"/>
      <c r="L39" s="2336"/>
      <c r="M39" s="2332">
        <f t="shared" si="14"/>
      </c>
      <c r="N39" s="2332">
        <f t="shared" si="14"/>
      </c>
      <c r="O39" s="2332">
        <f t="shared" si="14"/>
      </c>
      <c r="P39" s="2339"/>
      <c r="Q39" s="2343"/>
      <c r="R39" s="241"/>
      <c r="S39" s="241"/>
      <c r="T39" s="241"/>
      <c r="U39" s="241"/>
      <c r="V39" s="241"/>
      <c r="W39" s="241"/>
      <c r="X39" s="2039">
        <f t="shared" si="3"/>
        <v>0</v>
      </c>
      <c r="Y39" s="2278"/>
      <c r="Z39" s="2279"/>
      <c r="AA39" s="2279"/>
      <c r="AB39" s="2279"/>
      <c r="AC39" s="2279"/>
      <c r="AD39" s="2279"/>
      <c r="AE39" s="2280"/>
      <c r="AF39" s="331"/>
      <c r="AG39" s="2391"/>
      <c r="AH39" s="2392"/>
      <c r="AI39" s="2277">
        <f>AI38</f>
        <v>3</v>
      </c>
      <c r="AJ39" s="1607"/>
      <c r="AK39" s="1608"/>
      <c r="AL39" s="1608"/>
      <c r="AM39" s="1608"/>
      <c r="AN39" s="1608"/>
      <c r="AO39" s="1608"/>
      <c r="AP39" s="1608"/>
      <c r="AQ39" s="1608"/>
      <c r="AR39" s="1609"/>
      <c r="AS39" s="1610"/>
      <c r="AT39" s="844">
        <f>SUM(AJ39:AS39)</f>
        <v>0</v>
      </c>
      <c r="AU39" s="1051"/>
      <c r="AV39" s="1041"/>
      <c r="AW39" s="554"/>
    </row>
    <row r="40" spans="1:49" s="5" customFormat="1" ht="18.75" thickBot="1">
      <c r="A40" s="6" t="s">
        <v>966</v>
      </c>
      <c r="B40" s="404" t="s">
        <v>967</v>
      </c>
      <c r="C40" s="2335"/>
      <c r="D40" s="2341">
        <f t="shared" si="13"/>
      </c>
      <c r="E40" s="2341">
        <f t="shared" si="13"/>
      </c>
      <c r="F40" s="2336"/>
      <c r="G40" s="2336"/>
      <c r="H40" s="2356"/>
      <c r="I40" s="2357"/>
      <c r="J40" s="2342">
        <f t="shared" si="5"/>
      </c>
      <c r="K40" s="2336"/>
      <c r="L40" s="2336"/>
      <c r="M40" s="2332">
        <f t="shared" si="14"/>
      </c>
      <c r="N40" s="2332">
        <f t="shared" si="14"/>
      </c>
      <c r="O40" s="2332">
        <f t="shared" si="14"/>
      </c>
      <c r="P40" s="2339"/>
      <c r="Q40" s="2343"/>
      <c r="R40" s="241"/>
      <c r="S40" s="241"/>
      <c r="T40" s="241"/>
      <c r="U40" s="241"/>
      <c r="V40" s="241"/>
      <c r="W40" s="241"/>
      <c r="X40" s="2039">
        <f t="shared" si="3"/>
        <v>0</v>
      </c>
      <c r="Y40" s="2278"/>
      <c r="Z40" s="2279"/>
      <c r="AA40" s="2279"/>
      <c r="AB40" s="2279"/>
      <c r="AC40" s="2279"/>
      <c r="AD40" s="2279"/>
      <c r="AE40" s="2280"/>
      <c r="AF40" s="331"/>
      <c r="AG40" s="2391"/>
      <c r="AH40" s="2392"/>
      <c r="AI40" s="2277">
        <f>AI39</f>
        <v>3</v>
      </c>
      <c r="AJ40" s="1607"/>
      <c r="AK40" s="1608"/>
      <c r="AL40" s="1608"/>
      <c r="AM40" s="1608"/>
      <c r="AN40" s="1608"/>
      <c r="AO40" s="1608"/>
      <c r="AP40" s="1608"/>
      <c r="AQ40" s="1608"/>
      <c r="AR40" s="1609"/>
      <c r="AS40" s="1610"/>
      <c r="AT40" s="844">
        <f>SUM(AJ40:AS40)</f>
        <v>0</v>
      </c>
      <c r="AU40" s="1051"/>
      <c r="AV40" s="1041"/>
      <c r="AW40" s="554"/>
    </row>
    <row r="41" spans="1:49" s="5" customFormat="1" ht="18.75" thickBot="1">
      <c r="A41" s="6" t="s">
        <v>968</v>
      </c>
      <c r="B41" s="404" t="s">
        <v>969</v>
      </c>
      <c r="C41" s="2368"/>
      <c r="D41" s="2341">
        <f t="shared" si="13"/>
      </c>
      <c r="E41" s="2341">
        <f t="shared" si="13"/>
      </c>
      <c r="F41" s="2369"/>
      <c r="G41" s="2369"/>
      <c r="H41" s="2370"/>
      <c r="I41" s="2371"/>
      <c r="J41" s="2342">
        <f t="shared" si="5"/>
      </c>
      <c r="K41" s="2369"/>
      <c r="L41" s="2369"/>
      <c r="M41" s="2332">
        <f t="shared" si="14"/>
      </c>
      <c r="N41" s="2332">
        <f t="shared" si="14"/>
      </c>
      <c r="O41" s="2332">
        <f t="shared" si="14"/>
      </c>
      <c r="P41" s="2372"/>
      <c r="Q41" s="2373"/>
      <c r="R41" s="242"/>
      <c r="S41" s="242"/>
      <c r="T41" s="242"/>
      <c r="U41" s="242"/>
      <c r="V41" s="242"/>
      <c r="W41" s="242"/>
      <c r="X41" s="2039">
        <f t="shared" si="3"/>
        <v>0</v>
      </c>
      <c r="Y41" s="2293"/>
      <c r="Z41" s="2294"/>
      <c r="AA41" s="2294"/>
      <c r="AB41" s="2294"/>
      <c r="AC41" s="2294"/>
      <c r="AD41" s="2294"/>
      <c r="AE41" s="2295"/>
      <c r="AF41" s="2296"/>
      <c r="AG41" s="2406"/>
      <c r="AH41" s="2407"/>
      <c r="AI41" s="2297">
        <f>AI40</f>
        <v>3</v>
      </c>
      <c r="AJ41" s="1623"/>
      <c r="AK41" s="1624"/>
      <c r="AL41" s="1624"/>
      <c r="AM41" s="1624"/>
      <c r="AN41" s="1624"/>
      <c r="AO41" s="1624"/>
      <c r="AP41" s="1624"/>
      <c r="AQ41" s="1624"/>
      <c r="AR41" s="1625"/>
      <c r="AS41" s="1626"/>
      <c r="AT41" s="845">
        <f>SUM(AJ41:AS41)</f>
        <v>0</v>
      </c>
      <c r="AU41" s="1055"/>
      <c r="AV41" s="1041"/>
      <c r="AW41" s="554"/>
    </row>
    <row r="42" spans="1:49" s="6" customFormat="1" ht="20.25" thickBot="1" thickTop="1">
      <c r="A42" s="204" t="s">
        <v>970</v>
      </c>
      <c r="B42" s="695"/>
      <c r="C42" s="2174">
        <f>SUM(C4:C41)</f>
        <v>0</v>
      </c>
      <c r="D42" s="2176">
        <f>SUM(D4:D41)</f>
        <v>12</v>
      </c>
      <c r="E42" s="2136">
        <f aca="true" t="shared" si="15" ref="E42:X42">SUM(E4:E41)</f>
        <v>10</v>
      </c>
      <c r="F42" s="2136">
        <f t="shared" si="15"/>
        <v>0</v>
      </c>
      <c r="G42" s="2136">
        <f t="shared" si="15"/>
        <v>0</v>
      </c>
      <c r="H42" s="2175">
        <f t="shared" si="15"/>
        <v>0</v>
      </c>
      <c r="I42" s="2374"/>
      <c r="J42" s="2176">
        <f t="shared" si="15"/>
        <v>0</v>
      </c>
      <c r="K42" s="2176">
        <f t="shared" si="15"/>
        <v>3</v>
      </c>
      <c r="L42" s="2176">
        <f t="shared" si="15"/>
        <v>3</v>
      </c>
      <c r="M42" s="2176">
        <f t="shared" si="15"/>
        <v>8</v>
      </c>
      <c r="N42" s="2176">
        <f t="shared" si="15"/>
        <v>10</v>
      </c>
      <c r="O42" s="2176">
        <f t="shared" si="15"/>
        <v>20</v>
      </c>
      <c r="P42" s="2176">
        <f t="shared" si="15"/>
        <v>1</v>
      </c>
      <c r="Q42" s="2375">
        <f t="shared" si="15"/>
        <v>1</v>
      </c>
      <c r="R42" s="244">
        <f t="shared" si="15"/>
        <v>0</v>
      </c>
      <c r="S42" s="244">
        <f t="shared" si="15"/>
        <v>0</v>
      </c>
      <c r="T42" s="244"/>
      <c r="U42" s="244"/>
      <c r="V42" s="244">
        <f t="shared" si="15"/>
        <v>0</v>
      </c>
      <c r="W42" s="244">
        <f t="shared" si="15"/>
        <v>0</v>
      </c>
      <c r="X42" s="393">
        <f t="shared" si="15"/>
        <v>0</v>
      </c>
      <c r="Y42" s="2250">
        <f aca="true" t="shared" si="16" ref="Y42:AD42">SUM(Y4:Y41)</f>
        <v>4</v>
      </c>
      <c r="Z42" s="2251">
        <f t="shared" si="16"/>
        <v>2</v>
      </c>
      <c r="AA42" s="2251">
        <f t="shared" si="16"/>
        <v>0</v>
      </c>
      <c r="AB42" s="2251">
        <f t="shared" si="16"/>
        <v>2</v>
      </c>
      <c r="AC42" s="2251">
        <f t="shared" si="16"/>
        <v>8</v>
      </c>
      <c r="AD42" s="2251">
        <f t="shared" si="16"/>
        <v>14</v>
      </c>
      <c r="AE42" s="2252">
        <f>SUM(AE4:AE41)+AQ42</f>
        <v>14</v>
      </c>
      <c r="AF42" s="2253">
        <f>SUM(AF4:AF41)+AJ42</f>
        <v>15</v>
      </c>
      <c r="AG42" s="740">
        <f>SUM(AG4:AG41)</f>
        <v>0</v>
      </c>
      <c r="AH42" s="2254">
        <f>SUM(AH4:AH41)</f>
        <v>2</v>
      </c>
      <c r="AI42" s="2411">
        <f>AI41</f>
        <v>3</v>
      </c>
      <c r="AJ42" s="1056">
        <f>SUM(AJ4:AJ41)</f>
        <v>0</v>
      </c>
      <c r="AK42" s="1057"/>
      <c r="AL42" s="1057"/>
      <c r="AM42" s="1057"/>
      <c r="AN42" s="1057"/>
      <c r="AO42" s="1057"/>
      <c r="AP42" s="1057"/>
      <c r="AQ42" s="1058">
        <f>SUM(AQ4:AQ41)</f>
        <v>0</v>
      </c>
      <c r="AR42" s="1057"/>
      <c r="AS42" s="1057"/>
      <c r="AT42" s="1059">
        <f>SUM(AT5:AT41)</f>
        <v>0</v>
      </c>
      <c r="AU42" s="1060"/>
      <c r="AV42" s="1039"/>
      <c r="AW42" s="287"/>
    </row>
    <row r="43" spans="1:48" s="6" customFormat="1" ht="15.75" thickBot="1" thickTop="1">
      <c r="A43" s="6" t="s">
        <v>971</v>
      </c>
      <c r="C43" s="2138" t="s">
        <v>972</v>
      </c>
      <c r="D43" s="2138" t="s">
        <v>973</v>
      </c>
      <c r="E43" s="2138" t="s">
        <v>974</v>
      </c>
      <c r="F43" s="2138" t="s">
        <v>975</v>
      </c>
      <c r="G43" s="2138" t="s">
        <v>976</v>
      </c>
      <c r="H43" s="2177" t="s">
        <v>977</v>
      </c>
      <c r="I43" s="2308" t="s">
        <v>1344</v>
      </c>
      <c r="J43" s="2179" t="s">
        <v>978</v>
      </c>
      <c r="K43" s="2179" t="s">
        <v>979</v>
      </c>
      <c r="L43" s="2179" t="s">
        <v>980</v>
      </c>
      <c r="M43" s="2179" t="s">
        <v>981</v>
      </c>
      <c r="N43" s="2179" t="s">
        <v>982</v>
      </c>
      <c r="O43" s="2179" t="s">
        <v>983</v>
      </c>
      <c r="P43" s="2179" t="s">
        <v>984</v>
      </c>
      <c r="Q43" s="2309" t="s">
        <v>985</v>
      </c>
      <c r="R43" s="2033" t="s">
        <v>53</v>
      </c>
      <c r="S43" s="2033" t="s">
        <v>52</v>
      </c>
      <c r="T43" s="2033" t="s">
        <v>50</v>
      </c>
      <c r="U43" s="2033" t="s">
        <v>889</v>
      </c>
      <c r="V43" s="2033" t="s">
        <v>62</v>
      </c>
      <c r="W43" s="2033" t="s">
        <v>891</v>
      </c>
      <c r="X43" s="1853" t="s">
        <v>1082</v>
      </c>
      <c r="Y43" s="703" t="s">
        <v>986</v>
      </c>
      <c r="Z43" s="319" t="s">
        <v>987</v>
      </c>
      <c r="AA43" s="319" t="s">
        <v>988</v>
      </c>
      <c r="AB43" s="319" t="s">
        <v>989</v>
      </c>
      <c r="AC43" s="319" t="s">
        <v>990</v>
      </c>
      <c r="AD43" s="320" t="s">
        <v>991</v>
      </c>
      <c r="AE43" s="336" t="s">
        <v>992</v>
      </c>
      <c r="AF43" s="337" t="s">
        <v>995</v>
      </c>
      <c r="AG43" s="194" t="s">
        <v>993</v>
      </c>
      <c r="AH43" s="194" t="s">
        <v>994</v>
      </c>
      <c r="AI43" s="2412" t="s">
        <v>996</v>
      </c>
      <c r="AJ43" s="1042" t="s">
        <v>997</v>
      </c>
      <c r="AK43" s="434"/>
      <c r="AL43" s="434"/>
      <c r="AM43" s="434"/>
      <c r="AN43" s="434"/>
      <c r="AO43" s="434"/>
      <c r="AP43" s="435"/>
      <c r="AQ43" s="1043" t="s">
        <v>998</v>
      </c>
      <c r="AR43" s="435"/>
      <c r="AS43" s="435"/>
      <c r="AT43" s="435"/>
      <c r="AU43" s="435"/>
      <c r="AV43" s="1034"/>
    </row>
    <row r="44" spans="1:48" s="5" customFormat="1" ht="15" thickBot="1">
      <c r="A44" s="6"/>
      <c r="B44" s="6"/>
      <c r="C44" s="809"/>
      <c r="D44" s="809"/>
      <c r="E44" s="809"/>
      <c r="F44" s="804" t="s">
        <v>1360</v>
      </c>
      <c r="G44" s="809"/>
      <c r="H44" s="809"/>
      <c r="I44" s="809"/>
      <c r="J44" s="2071">
        <v>3</v>
      </c>
      <c r="K44" s="2071">
        <v>3</v>
      </c>
      <c r="L44" s="2071">
        <v>3</v>
      </c>
      <c r="M44" s="2071">
        <v>20</v>
      </c>
      <c r="N44" s="2071">
        <v>15</v>
      </c>
      <c r="O44" s="2071">
        <v>30</v>
      </c>
      <c r="P44" s="2071">
        <v>2</v>
      </c>
      <c r="Q44" s="2376">
        <v>3</v>
      </c>
      <c r="R44" s="804" t="s">
        <v>1352</v>
      </c>
      <c r="S44" s="804" t="s">
        <v>1352</v>
      </c>
      <c r="T44" s="804" t="s">
        <v>1352</v>
      </c>
      <c r="U44" s="805" t="s">
        <v>1556</v>
      </c>
      <c r="V44" s="805" t="s">
        <v>1556</v>
      </c>
      <c r="W44" s="805" t="s">
        <v>1556</v>
      </c>
      <c r="X44" s="807"/>
      <c r="Y44" s="323">
        <v>0</v>
      </c>
      <c r="Z44" s="323">
        <v>0</v>
      </c>
      <c r="AA44" s="323">
        <v>0</v>
      </c>
      <c r="AB44" s="323">
        <v>0</v>
      </c>
      <c r="AC44" s="323">
        <v>0</v>
      </c>
      <c r="AD44" s="323">
        <v>0</v>
      </c>
      <c r="AE44" s="326" t="s">
        <v>1358</v>
      </c>
      <c r="AF44" s="333"/>
      <c r="AJ44" s="324" t="s">
        <v>1000</v>
      </c>
      <c r="AU44" s="6"/>
      <c r="AV44" s="224"/>
    </row>
    <row r="45" spans="1:48" s="5" customFormat="1" ht="15" thickBot="1">
      <c r="A45" s="6"/>
      <c r="B45" s="6"/>
      <c r="Q45" s="298"/>
      <c r="V45" s="246"/>
      <c r="W45" s="216"/>
      <c r="X45" s="286"/>
      <c r="AC45" s="298"/>
      <c r="AD45" s="325"/>
      <c r="AE45" s="326" t="s">
        <v>1359</v>
      </c>
      <c r="AF45" s="327"/>
      <c r="AR45" s="796">
        <f>Y44*3+Z44*2+AA44*5+AB44*4+AC44*3+AD44*2</f>
        <v>0</v>
      </c>
      <c r="AS45" s="299" t="s">
        <v>1361</v>
      </c>
      <c r="AU45" s="414"/>
      <c r="AV45" s="224"/>
    </row>
    <row r="46" spans="1:48" s="5" customFormat="1" ht="15.75" thickBot="1">
      <c r="A46" s="6"/>
      <c r="B46" s="6"/>
      <c r="C46" s="180" t="s">
        <v>1001</v>
      </c>
      <c r="D46" s="180"/>
      <c r="E46" s="6"/>
      <c r="F46" s="6"/>
      <c r="V46" s="246"/>
      <c r="W46" s="216"/>
      <c r="X46" s="286"/>
      <c r="AD46" s="300"/>
      <c r="AE46" s="334" t="s">
        <v>1296</v>
      </c>
      <c r="AF46" s="335"/>
      <c r="AG46" s="335"/>
      <c r="AH46" s="335"/>
      <c r="AR46" s="321" t="s">
        <v>999</v>
      </c>
      <c r="AS46" s="322"/>
      <c r="AT46" s="793"/>
      <c r="AU46" s="795">
        <f>Y42*3+Z42*2+AA42*5+AB42*4+AC42*3+AD42*2+AE42-AR45/2</f>
        <v>90</v>
      </c>
      <c r="AV46" s="794"/>
    </row>
    <row r="47" spans="1:48" s="5" customFormat="1" ht="14.25">
      <c r="A47" s="6"/>
      <c r="B47" s="6"/>
      <c r="C47" s="180" t="s">
        <v>1002</v>
      </c>
      <c r="D47" s="180"/>
      <c r="E47" s="6"/>
      <c r="F47" s="6"/>
      <c r="V47" s="246"/>
      <c r="W47" s="216"/>
      <c r="X47" s="286"/>
      <c r="AU47" s="288"/>
      <c r="AV47" s="224"/>
    </row>
    <row r="48" spans="1:48" s="5" customFormat="1" ht="14.25">
      <c r="A48" s="6"/>
      <c r="B48" s="6"/>
      <c r="C48" s="180" t="s">
        <v>1003</v>
      </c>
      <c r="D48" s="180"/>
      <c r="E48" s="6"/>
      <c r="F48" s="6"/>
      <c r="V48" s="246"/>
      <c r="W48" s="216"/>
      <c r="AU48" s="6"/>
      <c r="AV48" s="224"/>
    </row>
    <row r="49" spans="1:48" s="5" customFormat="1" ht="14.25">
      <c r="A49" s="6"/>
      <c r="B49" s="6"/>
      <c r="C49" s="180" t="s">
        <v>1004</v>
      </c>
      <c r="D49" s="180"/>
      <c r="E49" s="6"/>
      <c r="F49" s="6"/>
      <c r="V49" s="246"/>
      <c r="W49" s="216"/>
      <c r="AU49" s="6"/>
      <c r="AV49" s="224"/>
    </row>
    <row r="50" spans="1:48" s="5" customFormat="1" ht="14.25">
      <c r="A50" s="6"/>
      <c r="B50" s="6"/>
      <c r="C50" s="180" t="s">
        <v>1005</v>
      </c>
      <c r="D50" s="180"/>
      <c r="E50" s="6"/>
      <c r="F50" s="6"/>
      <c r="V50" s="246"/>
      <c r="W50" s="216"/>
      <c r="AU50" s="6"/>
      <c r="AV50" s="224"/>
    </row>
    <row r="51" spans="1:48" s="5" customFormat="1" ht="14.25">
      <c r="A51" s="6"/>
      <c r="B51" s="6"/>
      <c r="C51" s="180" t="s">
        <v>1006</v>
      </c>
      <c r="D51" s="180"/>
      <c r="E51" s="6"/>
      <c r="F51" s="6"/>
      <c r="R51"/>
      <c r="S51"/>
      <c r="T51"/>
      <c r="U51"/>
      <c r="V51"/>
      <c r="W51"/>
      <c r="X51"/>
      <c r="AU51" s="6"/>
      <c r="AV51" s="224"/>
    </row>
  </sheetData>
  <sheetProtection sheet="1" objects="1" scenarios="1" selectLockedCells="1"/>
  <mergeCells count="2">
    <mergeCell ref="AJ2:AS3"/>
    <mergeCell ref="R2:X3"/>
  </mergeCells>
  <printOptions/>
  <pageMargins left="0.7875" right="0.7875" top="0.7875" bottom="0.7875" header="0.5" footer="0.5"/>
  <pageSetup horizontalDpi="300" verticalDpi="300" orientation="portrait" r:id="rId1"/>
  <ignoredErrors>
    <ignoredError sqref="AI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60"/>
  </sheetPr>
  <dimension ref="A1:IU50"/>
  <sheetViews>
    <sheetView zoomScale="80" zoomScaleNormal="80" workbookViewId="0" topLeftCell="A1">
      <pane xSplit="2" ySplit="3" topLeftCell="C4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W22" sqref="W22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4.57421875" style="0" customWidth="1"/>
    <col min="4" max="4" width="4.7109375" style="0" customWidth="1"/>
    <col min="5" max="5" width="5.57421875" style="0" customWidth="1"/>
    <col min="6" max="6" width="4.7109375" style="0" customWidth="1"/>
    <col min="7" max="7" width="5.421875" style="0" customWidth="1"/>
    <col min="8" max="8" width="9.00390625" style="0" customWidth="1"/>
    <col min="9" max="9" width="4.140625" style="0" customWidth="1"/>
    <col min="10" max="10" width="4.8515625" style="0" customWidth="1"/>
    <col min="11" max="11" width="4.7109375" style="0" customWidth="1"/>
    <col min="12" max="12" width="5.57421875" style="0" customWidth="1"/>
    <col min="13" max="13" width="5.421875" style="0" customWidth="1"/>
    <col min="14" max="14" width="5.8515625" style="0" customWidth="1"/>
    <col min="15" max="15" width="4.7109375" style="0" customWidth="1"/>
    <col min="16" max="16" width="7.140625" style="0" customWidth="1"/>
    <col min="17" max="17" width="5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57421875" style="0" customWidth="1"/>
    <col min="22" max="22" width="10.57421875" style="593" customWidth="1"/>
    <col min="23" max="23" width="9.140625" style="593" customWidth="1"/>
  </cols>
  <sheetData>
    <row r="1" spans="1:23" s="6" customFormat="1" ht="18" customHeight="1" thickBot="1">
      <c r="A1" s="230"/>
      <c r="B1" s="231"/>
      <c r="C1" s="231"/>
      <c r="D1" s="231"/>
      <c r="E1" s="231"/>
      <c r="F1" s="231"/>
      <c r="G1" s="231"/>
      <c r="H1" s="231"/>
      <c r="I1" s="571"/>
      <c r="J1" s="572"/>
      <c r="K1" s="571"/>
      <c r="L1" s="571"/>
      <c r="M1" s="572" t="s">
        <v>92</v>
      </c>
      <c r="N1" s="571"/>
      <c r="O1" s="571"/>
      <c r="P1" s="232"/>
      <c r="Q1" s="561"/>
      <c r="R1" s="560"/>
      <c r="S1" s="562"/>
      <c r="T1" s="563"/>
      <c r="U1" s="560"/>
      <c r="V1" s="590"/>
      <c r="W1" s="594"/>
    </row>
    <row r="2" spans="1:24" s="6" customFormat="1" ht="15.75">
      <c r="A2" s="187" t="s">
        <v>770</v>
      </c>
      <c r="C2" s="188"/>
      <c r="D2" s="188"/>
      <c r="E2" s="548" t="s">
        <v>1316</v>
      </c>
      <c r="F2" s="188"/>
      <c r="G2" s="188"/>
      <c r="H2" s="567" t="s">
        <v>1317</v>
      </c>
      <c r="I2" s="575"/>
      <c r="J2" s="576"/>
      <c r="K2" s="1510" t="s">
        <v>1488</v>
      </c>
      <c r="L2" s="1509"/>
      <c r="M2" s="576"/>
      <c r="N2" s="576"/>
      <c r="O2" s="577"/>
      <c r="P2" s="569" t="s">
        <v>1079</v>
      </c>
      <c r="Q2" s="2767"/>
      <c r="R2" s="2768"/>
      <c r="S2" s="582"/>
      <c r="T2" s="2769"/>
      <c r="U2" s="2770"/>
      <c r="V2" s="586" t="s">
        <v>1323</v>
      </c>
      <c r="W2" s="612"/>
      <c r="X2" s="287"/>
    </row>
    <row r="3" spans="1:25" s="6" customFormat="1" ht="13.5" thickBot="1">
      <c r="A3" s="193" t="s">
        <v>649</v>
      </c>
      <c r="C3" s="194" t="s">
        <v>650</v>
      </c>
      <c r="D3" s="194" t="s">
        <v>52</v>
      </c>
      <c r="E3" s="194" t="s">
        <v>653</v>
      </c>
      <c r="F3" s="448" t="s">
        <v>654</v>
      </c>
      <c r="G3" s="194" t="s">
        <v>885</v>
      </c>
      <c r="H3" s="568" t="s">
        <v>1318</v>
      </c>
      <c r="I3" s="578" t="s">
        <v>65</v>
      </c>
      <c r="J3" s="579" t="s">
        <v>66</v>
      </c>
      <c r="K3" s="579" t="s">
        <v>44</v>
      </c>
      <c r="L3" s="579" t="s">
        <v>40</v>
      </c>
      <c r="M3" s="579" t="s">
        <v>41</v>
      </c>
      <c r="N3" s="580" t="s">
        <v>42</v>
      </c>
      <c r="O3" s="581" t="s">
        <v>661</v>
      </c>
      <c r="P3" s="570" t="s">
        <v>1080</v>
      </c>
      <c r="Q3" s="565"/>
      <c r="R3" s="566"/>
      <c r="S3" s="583" t="s">
        <v>1081</v>
      </c>
      <c r="T3" s="584"/>
      <c r="U3" s="585"/>
      <c r="V3" s="1854" t="s">
        <v>1322</v>
      </c>
      <c r="W3" s="1851"/>
      <c r="X3" s="559"/>
      <c r="Y3" s="199"/>
    </row>
    <row r="4" spans="1:28" s="6" customFormat="1" ht="14.25" thickBot="1" thickTop="1">
      <c r="A4" s="6" t="s">
        <v>681</v>
      </c>
      <c r="C4" s="394"/>
      <c r="D4" s="395">
        <v>15</v>
      </c>
      <c r="E4" s="396"/>
      <c r="F4" s="396"/>
      <c r="G4" s="549"/>
      <c r="H4" s="552" t="s">
        <v>1319</v>
      </c>
      <c r="I4" s="573">
        <v>5</v>
      </c>
      <c r="J4" s="574"/>
      <c r="K4" s="574"/>
      <c r="L4" s="574">
        <v>4</v>
      </c>
      <c r="M4" s="574">
        <v>9</v>
      </c>
      <c r="N4" s="574">
        <v>15</v>
      </c>
      <c r="O4" s="574"/>
      <c r="P4" s="553"/>
      <c r="Q4" s="564" t="s">
        <v>52</v>
      </c>
      <c r="R4" s="564" t="s">
        <v>40</v>
      </c>
      <c r="S4" s="564" t="s">
        <v>66</v>
      </c>
      <c r="T4" s="2033" t="s">
        <v>44</v>
      </c>
      <c r="U4" s="1853" t="s">
        <v>1082</v>
      </c>
      <c r="V4" s="1855" t="s">
        <v>1321</v>
      </c>
      <c r="W4" s="1852" t="s">
        <v>772</v>
      </c>
      <c r="X4" s="199"/>
      <c r="Y4" s="199"/>
      <c r="Z4" s="199"/>
      <c r="AA4" s="199"/>
      <c r="AB4" s="199"/>
    </row>
    <row r="5" spans="1:255" s="6" customFormat="1" ht="13.5" thickBot="1">
      <c r="A5" s="234">
        <v>1939</v>
      </c>
      <c r="B5" s="235" t="s">
        <v>682</v>
      </c>
      <c r="C5" s="2034"/>
      <c r="D5" s="2035"/>
      <c r="E5" s="2035"/>
      <c r="F5" s="2035"/>
      <c r="G5" s="2035"/>
      <c r="H5" s="1736"/>
      <c r="I5" s="2036">
        <v>3</v>
      </c>
      <c r="J5" s="2037"/>
      <c r="K5" s="2038"/>
      <c r="L5" s="2036">
        <v>2</v>
      </c>
      <c r="M5" s="2036">
        <v>5</v>
      </c>
      <c r="N5" s="2036">
        <v>5</v>
      </c>
      <c r="O5" s="2036">
        <v>2</v>
      </c>
      <c r="P5" s="388"/>
      <c r="Q5" s="236"/>
      <c r="R5" s="236"/>
      <c r="S5" s="236"/>
      <c r="T5" s="236"/>
      <c r="U5" s="2039">
        <f>Q5*3+R5*3+S5*8+T5*10</f>
        <v>0</v>
      </c>
      <c r="V5" s="814"/>
      <c r="W5" s="814"/>
      <c r="X5" s="199"/>
      <c r="Y5" s="199"/>
      <c r="Z5" s="199"/>
      <c r="AA5" s="199"/>
      <c r="AB5" s="199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</row>
    <row r="6" spans="1:255" s="414" customFormat="1" ht="13.5" thickBot="1">
      <c r="A6" s="816" t="s">
        <v>206</v>
      </c>
      <c r="B6" s="817" t="s">
        <v>684</v>
      </c>
      <c r="C6" s="2040"/>
      <c r="D6" s="2041"/>
      <c r="E6" s="2041"/>
      <c r="F6" s="2041"/>
      <c r="G6" s="2042"/>
      <c r="H6" s="1737"/>
      <c r="I6" s="2043"/>
      <c r="J6" s="2044"/>
      <c r="K6" s="2045"/>
      <c r="L6" s="2044"/>
      <c r="M6" s="2046"/>
      <c r="N6" s="2046"/>
      <c r="O6" s="2046"/>
      <c r="P6" s="818"/>
      <c r="Q6" s="819"/>
      <c r="R6" s="819"/>
      <c r="S6" s="819"/>
      <c r="T6" s="819"/>
      <c r="U6" s="2047">
        <f aca="true" t="shared" si="0" ref="U6:U41">Q6*3+R6*3+S6*8+T6*10</f>
        <v>0</v>
      </c>
      <c r="V6" s="820"/>
      <c r="W6" s="820"/>
      <c r="X6" s="199"/>
      <c r="Y6" s="199"/>
      <c r="Z6" s="199"/>
      <c r="AA6" s="199"/>
      <c r="AB6" s="199"/>
      <c r="AC6" s="822"/>
      <c r="AD6" s="822"/>
      <c r="AE6" s="822"/>
      <c r="AF6" s="822"/>
      <c r="AG6" s="822"/>
      <c r="AH6" s="822"/>
      <c r="AI6" s="822"/>
      <c r="AJ6" s="822"/>
      <c r="AK6" s="822"/>
      <c r="AL6" s="822"/>
      <c r="AM6" s="822"/>
      <c r="AN6" s="822"/>
      <c r="AO6" s="822"/>
      <c r="AP6" s="822"/>
      <c r="AQ6" s="822"/>
      <c r="AR6" s="822"/>
      <c r="AS6" s="822"/>
      <c r="AT6" s="822"/>
      <c r="AU6" s="822"/>
      <c r="AV6" s="822"/>
      <c r="AW6" s="822"/>
      <c r="AX6" s="822"/>
      <c r="AY6" s="822"/>
      <c r="AZ6" s="822"/>
      <c r="BA6" s="822"/>
      <c r="BB6" s="822"/>
      <c r="BC6" s="822"/>
      <c r="BD6" s="822"/>
      <c r="BE6" s="822"/>
      <c r="BF6" s="822"/>
      <c r="BG6" s="822"/>
      <c r="BH6" s="822"/>
      <c r="BI6" s="822"/>
      <c r="BJ6" s="822"/>
      <c r="BK6" s="822"/>
      <c r="BL6" s="822"/>
      <c r="BM6" s="822"/>
      <c r="BN6" s="822"/>
      <c r="BO6" s="822"/>
      <c r="BP6" s="822"/>
      <c r="BQ6" s="822"/>
      <c r="BR6" s="822"/>
      <c r="BS6" s="822"/>
      <c r="BT6" s="822"/>
      <c r="BU6" s="822"/>
      <c r="BV6" s="822"/>
      <c r="BW6" s="822"/>
      <c r="BX6" s="822"/>
      <c r="BY6" s="822"/>
      <c r="BZ6" s="822"/>
      <c r="CA6" s="822"/>
      <c r="CB6" s="822"/>
      <c r="CC6" s="822"/>
      <c r="CD6" s="822"/>
      <c r="CE6" s="822"/>
      <c r="CF6" s="822"/>
      <c r="CG6" s="822"/>
      <c r="CH6" s="822"/>
      <c r="CI6" s="822"/>
      <c r="CJ6" s="822"/>
      <c r="CK6" s="822"/>
      <c r="CL6" s="822"/>
      <c r="CM6" s="822"/>
      <c r="CN6" s="822"/>
      <c r="CO6" s="822"/>
      <c r="CP6" s="822"/>
      <c r="CQ6" s="822"/>
      <c r="CR6" s="822"/>
      <c r="CS6" s="822"/>
      <c r="CT6" s="822"/>
      <c r="CU6" s="822"/>
      <c r="CV6" s="822"/>
      <c r="CW6" s="822"/>
      <c r="CX6" s="822"/>
      <c r="CY6" s="822"/>
      <c r="CZ6" s="822"/>
      <c r="DA6" s="822"/>
      <c r="DB6" s="822"/>
      <c r="DC6" s="822"/>
      <c r="DD6" s="822"/>
      <c r="DE6" s="822"/>
      <c r="DF6" s="822"/>
      <c r="DG6" s="822"/>
      <c r="DH6" s="822"/>
      <c r="DI6" s="822"/>
      <c r="DJ6" s="822"/>
      <c r="DK6" s="822"/>
      <c r="DL6" s="822"/>
      <c r="DM6" s="822"/>
      <c r="DN6" s="822"/>
      <c r="DO6" s="822"/>
      <c r="DP6" s="822"/>
      <c r="DQ6" s="822"/>
      <c r="DR6" s="822"/>
      <c r="DS6" s="822"/>
      <c r="DT6" s="822"/>
      <c r="DU6" s="822"/>
      <c r="DV6" s="822"/>
      <c r="DW6" s="822"/>
      <c r="DX6" s="822"/>
      <c r="DY6" s="822"/>
      <c r="DZ6" s="822"/>
      <c r="EA6" s="822"/>
      <c r="EB6" s="822"/>
      <c r="EC6" s="822"/>
      <c r="ED6" s="822"/>
      <c r="EE6" s="822"/>
      <c r="EF6" s="822"/>
      <c r="EG6" s="822"/>
      <c r="EH6" s="822"/>
      <c r="EI6" s="822"/>
      <c r="EJ6" s="822"/>
      <c r="EK6" s="822"/>
      <c r="EL6" s="822"/>
      <c r="EM6" s="822"/>
      <c r="EN6" s="822"/>
      <c r="EO6" s="822"/>
      <c r="EP6" s="822"/>
      <c r="EQ6" s="822"/>
      <c r="ER6" s="822"/>
      <c r="ES6" s="822"/>
      <c r="ET6" s="822"/>
      <c r="EU6" s="822"/>
      <c r="EV6" s="822"/>
      <c r="EW6" s="822"/>
      <c r="EX6" s="822"/>
      <c r="EY6" s="822"/>
      <c r="EZ6" s="822"/>
      <c r="FA6" s="822"/>
      <c r="FB6" s="822"/>
      <c r="FC6" s="822"/>
      <c r="FD6" s="822"/>
      <c r="FE6" s="822"/>
      <c r="FF6" s="822"/>
      <c r="FG6" s="822"/>
      <c r="FH6" s="822"/>
      <c r="FI6" s="822"/>
      <c r="FJ6" s="822"/>
      <c r="FK6" s="822"/>
      <c r="FL6" s="822"/>
      <c r="FM6" s="822"/>
      <c r="FN6" s="822"/>
      <c r="FO6" s="822"/>
      <c r="FP6" s="822"/>
      <c r="FQ6" s="822"/>
      <c r="FR6" s="822"/>
      <c r="FS6" s="822"/>
      <c r="FT6" s="822"/>
      <c r="FU6" s="822"/>
      <c r="FV6" s="822"/>
      <c r="FW6" s="822"/>
      <c r="FX6" s="822"/>
      <c r="FY6" s="822"/>
      <c r="FZ6" s="822"/>
      <c r="GA6" s="822"/>
      <c r="GB6" s="822"/>
      <c r="GC6" s="822"/>
      <c r="GD6" s="822"/>
      <c r="GE6" s="822"/>
      <c r="GF6" s="822"/>
      <c r="GG6" s="822"/>
      <c r="GH6" s="822"/>
      <c r="GI6" s="822"/>
      <c r="GJ6" s="822"/>
      <c r="GK6" s="822"/>
      <c r="GL6" s="822"/>
      <c r="GM6" s="822"/>
      <c r="GN6" s="822"/>
      <c r="GO6" s="822"/>
      <c r="GP6" s="822"/>
      <c r="GQ6" s="822"/>
      <c r="GR6" s="822"/>
      <c r="GS6" s="822"/>
      <c r="GT6" s="822"/>
      <c r="GU6" s="822"/>
      <c r="GV6" s="822"/>
      <c r="GW6" s="822"/>
      <c r="GX6" s="822"/>
      <c r="GY6" s="822"/>
      <c r="GZ6" s="822"/>
      <c r="HA6" s="822"/>
      <c r="HB6" s="822"/>
      <c r="HC6" s="822"/>
      <c r="HD6" s="822"/>
      <c r="HE6" s="822"/>
      <c r="HF6" s="822"/>
      <c r="HG6" s="822"/>
      <c r="HH6" s="822"/>
      <c r="HI6" s="822"/>
      <c r="HJ6" s="822"/>
      <c r="HK6" s="822"/>
      <c r="HL6" s="822"/>
      <c r="HM6" s="822"/>
      <c r="HN6" s="822"/>
      <c r="HO6" s="822"/>
      <c r="HP6" s="822"/>
      <c r="HQ6" s="822"/>
      <c r="HR6" s="822"/>
      <c r="HS6" s="822"/>
      <c r="HT6" s="822"/>
      <c r="HU6" s="822"/>
      <c r="HV6" s="822"/>
      <c r="HW6" s="822"/>
      <c r="HX6" s="822"/>
      <c r="HY6" s="822"/>
      <c r="HZ6" s="822"/>
      <c r="IA6" s="822"/>
      <c r="IB6" s="822"/>
      <c r="IC6" s="822"/>
      <c r="ID6" s="822"/>
      <c r="IE6" s="822"/>
      <c r="IF6" s="822"/>
      <c r="IG6" s="822"/>
      <c r="IH6" s="822"/>
      <c r="II6" s="822"/>
      <c r="IJ6" s="822"/>
      <c r="IK6" s="822"/>
      <c r="IL6" s="822"/>
      <c r="IM6" s="822"/>
      <c r="IN6" s="822"/>
      <c r="IO6" s="822"/>
      <c r="IP6" s="822"/>
      <c r="IQ6" s="822"/>
      <c r="IR6" s="822"/>
      <c r="IS6" s="822"/>
      <c r="IT6" s="822"/>
      <c r="IU6" s="822"/>
    </row>
    <row r="7" spans="1:255" s="829" customFormat="1" ht="13.5" thickBot="1">
      <c r="A7" s="828">
        <v>1940</v>
      </c>
      <c r="B7" s="829" t="s">
        <v>1083</v>
      </c>
      <c r="C7" s="2048"/>
      <c r="D7" s="2049"/>
      <c r="E7" s="2049"/>
      <c r="F7" s="2049"/>
      <c r="G7" s="2050"/>
      <c r="H7" s="1738"/>
      <c r="I7" s="2051"/>
      <c r="J7" s="2052"/>
      <c r="K7" s="2053"/>
      <c r="L7" s="2052"/>
      <c r="M7" s="2054"/>
      <c r="N7" s="2054"/>
      <c r="O7" s="2052"/>
      <c r="P7" s="830"/>
      <c r="Q7" s="831"/>
      <c r="R7" s="831"/>
      <c r="S7" s="831"/>
      <c r="T7" s="831"/>
      <c r="U7" s="2055"/>
      <c r="V7" s="832"/>
      <c r="W7" s="832"/>
      <c r="X7" s="199"/>
      <c r="Y7" s="199"/>
      <c r="Z7" s="199"/>
      <c r="AA7" s="199"/>
      <c r="AB7" s="199"/>
      <c r="AC7" s="833"/>
      <c r="AD7" s="833"/>
      <c r="AE7" s="833"/>
      <c r="AF7" s="833"/>
      <c r="AG7" s="833"/>
      <c r="AH7" s="833"/>
      <c r="AI7" s="833"/>
      <c r="AJ7" s="833"/>
      <c r="AK7" s="833"/>
      <c r="AL7" s="833"/>
      <c r="AM7" s="833"/>
      <c r="AN7" s="833"/>
      <c r="AO7" s="833"/>
      <c r="AP7" s="833"/>
      <c r="AQ7" s="833"/>
      <c r="AR7" s="833"/>
      <c r="AS7" s="833"/>
      <c r="AT7" s="833"/>
      <c r="AU7" s="833"/>
      <c r="AV7" s="833"/>
      <c r="AW7" s="833"/>
      <c r="AX7" s="833"/>
      <c r="AY7" s="833"/>
      <c r="AZ7" s="833"/>
      <c r="BA7" s="833"/>
      <c r="BB7" s="833"/>
      <c r="BC7" s="833"/>
      <c r="BD7" s="833"/>
      <c r="BE7" s="833"/>
      <c r="BF7" s="833"/>
      <c r="BG7" s="833"/>
      <c r="BH7" s="833"/>
      <c r="BI7" s="833"/>
      <c r="BJ7" s="833"/>
      <c r="BK7" s="833"/>
      <c r="BL7" s="833"/>
      <c r="BM7" s="833"/>
      <c r="BN7" s="833"/>
      <c r="BO7" s="833"/>
      <c r="BP7" s="833"/>
      <c r="BQ7" s="833"/>
      <c r="BR7" s="833"/>
      <c r="BS7" s="833"/>
      <c r="BT7" s="833"/>
      <c r="BU7" s="833"/>
      <c r="BV7" s="833"/>
      <c r="BW7" s="833"/>
      <c r="BX7" s="833"/>
      <c r="BY7" s="833"/>
      <c r="BZ7" s="833"/>
      <c r="CA7" s="833"/>
      <c r="CB7" s="833"/>
      <c r="CC7" s="833"/>
      <c r="CD7" s="833"/>
      <c r="CE7" s="833"/>
      <c r="CF7" s="833"/>
      <c r="CG7" s="833"/>
      <c r="CH7" s="833"/>
      <c r="CI7" s="833"/>
      <c r="CJ7" s="833"/>
      <c r="CK7" s="833"/>
      <c r="CL7" s="833"/>
      <c r="CM7" s="833"/>
      <c r="CN7" s="833"/>
      <c r="CO7" s="833"/>
      <c r="CP7" s="833"/>
      <c r="CQ7" s="833"/>
      <c r="CR7" s="833"/>
      <c r="CS7" s="833"/>
      <c r="CT7" s="833"/>
      <c r="CU7" s="833"/>
      <c r="CV7" s="833"/>
      <c r="CW7" s="833"/>
      <c r="CX7" s="833"/>
      <c r="CY7" s="833"/>
      <c r="CZ7" s="833"/>
      <c r="DA7" s="833"/>
      <c r="DB7" s="833"/>
      <c r="DC7" s="833"/>
      <c r="DD7" s="833"/>
      <c r="DE7" s="833"/>
      <c r="DF7" s="833"/>
      <c r="DG7" s="833"/>
      <c r="DH7" s="833"/>
      <c r="DI7" s="833"/>
      <c r="DJ7" s="833"/>
      <c r="DK7" s="833"/>
      <c r="DL7" s="833"/>
      <c r="DM7" s="833"/>
      <c r="DN7" s="833"/>
      <c r="DO7" s="833"/>
      <c r="DP7" s="833"/>
      <c r="DQ7" s="833"/>
      <c r="DR7" s="833"/>
      <c r="DS7" s="833"/>
      <c r="DT7" s="833"/>
      <c r="DU7" s="833"/>
      <c r="DV7" s="833"/>
      <c r="DW7" s="833"/>
      <c r="DX7" s="833"/>
      <c r="DY7" s="833"/>
      <c r="DZ7" s="833"/>
      <c r="EA7" s="833"/>
      <c r="EB7" s="833"/>
      <c r="EC7" s="833"/>
      <c r="ED7" s="833"/>
      <c r="EE7" s="833"/>
      <c r="EF7" s="833"/>
      <c r="EG7" s="833"/>
      <c r="EH7" s="833"/>
      <c r="EI7" s="833"/>
      <c r="EJ7" s="833"/>
      <c r="EK7" s="833"/>
      <c r="EL7" s="833"/>
      <c r="EM7" s="833"/>
      <c r="EN7" s="833"/>
      <c r="EO7" s="833"/>
      <c r="EP7" s="833"/>
      <c r="EQ7" s="833"/>
      <c r="ER7" s="833"/>
      <c r="ES7" s="833"/>
      <c r="ET7" s="833"/>
      <c r="EU7" s="833"/>
      <c r="EV7" s="833"/>
      <c r="EW7" s="833"/>
      <c r="EX7" s="833"/>
      <c r="EY7" s="833"/>
      <c r="EZ7" s="833"/>
      <c r="FA7" s="833"/>
      <c r="FB7" s="833"/>
      <c r="FC7" s="833"/>
      <c r="FD7" s="833"/>
      <c r="FE7" s="833"/>
      <c r="FF7" s="833"/>
      <c r="FG7" s="833"/>
      <c r="FH7" s="833"/>
      <c r="FI7" s="833"/>
      <c r="FJ7" s="833"/>
      <c r="FK7" s="833"/>
      <c r="FL7" s="833"/>
      <c r="FM7" s="833"/>
      <c r="FN7" s="833"/>
      <c r="FO7" s="833"/>
      <c r="FP7" s="833"/>
      <c r="FQ7" s="833"/>
      <c r="FR7" s="833"/>
      <c r="FS7" s="833"/>
      <c r="FT7" s="833"/>
      <c r="FU7" s="833"/>
      <c r="FV7" s="833"/>
      <c r="FW7" s="833"/>
      <c r="FX7" s="833"/>
      <c r="FY7" s="833"/>
      <c r="FZ7" s="833"/>
      <c r="GA7" s="833"/>
      <c r="GB7" s="833"/>
      <c r="GC7" s="833"/>
      <c r="GD7" s="833"/>
      <c r="GE7" s="833"/>
      <c r="GF7" s="833"/>
      <c r="GG7" s="833"/>
      <c r="GH7" s="833"/>
      <c r="GI7" s="833"/>
      <c r="GJ7" s="833"/>
      <c r="GK7" s="833"/>
      <c r="GL7" s="833"/>
      <c r="GM7" s="833"/>
      <c r="GN7" s="833"/>
      <c r="GO7" s="833"/>
      <c r="GP7" s="833"/>
      <c r="GQ7" s="833"/>
      <c r="GR7" s="833"/>
      <c r="GS7" s="833"/>
      <c r="GT7" s="833"/>
      <c r="GU7" s="833"/>
      <c r="GV7" s="833"/>
      <c r="GW7" s="833"/>
      <c r="GX7" s="833"/>
      <c r="GY7" s="833"/>
      <c r="GZ7" s="833"/>
      <c r="HA7" s="833"/>
      <c r="HB7" s="833"/>
      <c r="HC7" s="833"/>
      <c r="HD7" s="833"/>
      <c r="HE7" s="833"/>
      <c r="HF7" s="833"/>
      <c r="HG7" s="833"/>
      <c r="HH7" s="833"/>
      <c r="HI7" s="833"/>
      <c r="HJ7" s="833"/>
      <c r="HK7" s="833"/>
      <c r="HL7" s="833"/>
      <c r="HM7" s="833"/>
      <c r="HN7" s="833"/>
      <c r="HO7" s="833"/>
      <c r="HP7" s="833"/>
      <c r="HQ7" s="833"/>
      <c r="HR7" s="833"/>
      <c r="HS7" s="833"/>
      <c r="HT7" s="833"/>
      <c r="HU7" s="833"/>
      <c r="HV7" s="833"/>
      <c r="HW7" s="833"/>
      <c r="HX7" s="833"/>
      <c r="HY7" s="833"/>
      <c r="HZ7" s="833"/>
      <c r="IA7" s="833"/>
      <c r="IB7" s="833"/>
      <c r="IC7" s="833"/>
      <c r="ID7" s="833"/>
      <c r="IE7" s="833"/>
      <c r="IF7" s="833"/>
      <c r="IG7" s="833"/>
      <c r="IH7" s="833"/>
      <c r="II7" s="833"/>
      <c r="IJ7" s="833"/>
      <c r="IK7" s="833"/>
      <c r="IL7" s="833"/>
      <c r="IM7" s="833"/>
      <c r="IN7" s="833"/>
      <c r="IO7" s="833"/>
      <c r="IP7" s="833"/>
      <c r="IQ7" s="833"/>
      <c r="IR7" s="833"/>
      <c r="IS7" s="833"/>
      <c r="IT7" s="833"/>
      <c r="IU7" s="833"/>
    </row>
    <row r="8" spans="1:255" s="824" customFormat="1" ht="13.5" thickBot="1">
      <c r="A8" s="823"/>
      <c r="B8" s="824" t="s">
        <v>685</v>
      </c>
      <c r="C8" s="2056"/>
      <c r="D8" s="2057"/>
      <c r="E8" s="2057"/>
      <c r="F8" s="2057"/>
      <c r="G8" s="2058"/>
      <c r="H8" s="1739"/>
      <c r="I8" s="2059"/>
      <c r="J8" s="2060"/>
      <c r="K8" s="2061"/>
      <c r="L8" s="2062">
        <f>IF(R5="","",R5)</f>
      </c>
      <c r="M8" s="2063"/>
      <c r="N8" s="2063"/>
      <c r="O8" s="2063"/>
      <c r="P8" s="838" t="s">
        <v>261</v>
      </c>
      <c r="Q8" s="826"/>
      <c r="R8" s="826"/>
      <c r="S8" s="826"/>
      <c r="T8" s="826"/>
      <c r="U8" s="2064">
        <f t="shared" si="0"/>
        <v>0</v>
      </c>
      <c r="V8" s="827"/>
      <c r="W8" s="827"/>
      <c r="X8" s="199"/>
      <c r="Y8" s="199"/>
      <c r="Z8" s="199"/>
      <c r="AA8" s="199"/>
      <c r="AB8" s="199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5"/>
      <c r="DL8" s="595"/>
      <c r="DM8" s="595"/>
      <c r="DN8" s="595"/>
      <c r="DO8" s="595"/>
      <c r="DP8" s="595"/>
      <c r="DQ8" s="595"/>
      <c r="DR8" s="595"/>
      <c r="DS8" s="595"/>
      <c r="DT8" s="595"/>
      <c r="DU8" s="595"/>
      <c r="DV8" s="595"/>
      <c r="DW8" s="595"/>
      <c r="DX8" s="595"/>
      <c r="DY8" s="595"/>
      <c r="DZ8" s="595"/>
      <c r="EA8" s="595"/>
      <c r="EB8" s="595"/>
      <c r="EC8" s="595"/>
      <c r="ED8" s="595"/>
      <c r="EE8" s="595"/>
      <c r="EF8" s="595"/>
      <c r="EG8" s="595"/>
      <c r="EH8" s="595"/>
      <c r="EI8" s="595"/>
      <c r="EJ8" s="595"/>
      <c r="EK8" s="595"/>
      <c r="EL8" s="595"/>
      <c r="EM8" s="595"/>
      <c r="EN8" s="595"/>
      <c r="EO8" s="595"/>
      <c r="EP8" s="595"/>
      <c r="EQ8" s="595"/>
      <c r="ER8" s="595"/>
      <c r="ES8" s="595"/>
      <c r="ET8" s="595"/>
      <c r="EU8" s="595"/>
      <c r="EV8" s="595"/>
      <c r="EW8" s="595"/>
      <c r="EX8" s="595"/>
      <c r="EY8" s="595"/>
      <c r="EZ8" s="595"/>
      <c r="FA8" s="595"/>
      <c r="FB8" s="595"/>
      <c r="FC8" s="595"/>
      <c r="FD8" s="595"/>
      <c r="FE8" s="595"/>
      <c r="FF8" s="595"/>
      <c r="FG8" s="595"/>
      <c r="FH8" s="595"/>
      <c r="FI8" s="595"/>
      <c r="FJ8" s="595"/>
      <c r="FK8" s="595"/>
      <c r="FL8" s="595"/>
      <c r="FM8" s="595"/>
      <c r="FN8" s="595"/>
      <c r="FO8" s="595"/>
      <c r="FP8" s="595"/>
      <c r="FQ8" s="595"/>
      <c r="FR8" s="595"/>
      <c r="FS8" s="595"/>
      <c r="FT8" s="595"/>
      <c r="FU8" s="595"/>
      <c r="FV8" s="595"/>
      <c r="FW8" s="595"/>
      <c r="FX8" s="595"/>
      <c r="FY8" s="595"/>
      <c r="FZ8" s="595"/>
      <c r="GA8" s="595"/>
      <c r="GB8" s="595"/>
      <c r="GC8" s="595"/>
      <c r="GD8" s="595"/>
      <c r="GE8" s="595"/>
      <c r="GF8" s="595"/>
      <c r="GG8" s="595"/>
      <c r="GH8" s="595"/>
      <c r="GI8" s="595"/>
      <c r="GJ8" s="595"/>
      <c r="GK8" s="595"/>
      <c r="GL8" s="595"/>
      <c r="GM8" s="595"/>
      <c r="GN8" s="595"/>
      <c r="GO8" s="595"/>
      <c r="GP8" s="595"/>
      <c r="GQ8" s="595"/>
      <c r="GR8" s="595"/>
      <c r="GS8" s="595"/>
      <c r="GT8" s="595"/>
      <c r="GU8" s="595"/>
      <c r="GV8" s="595"/>
      <c r="GW8" s="595"/>
      <c r="GX8" s="595"/>
      <c r="GY8" s="595"/>
      <c r="GZ8" s="595"/>
      <c r="HA8" s="595"/>
      <c r="HB8" s="595"/>
      <c r="HC8" s="595"/>
      <c r="HD8" s="595"/>
      <c r="HE8" s="595"/>
      <c r="HF8" s="595"/>
      <c r="HG8" s="595"/>
      <c r="HH8" s="595"/>
      <c r="HI8" s="595"/>
      <c r="HJ8" s="595"/>
      <c r="HK8" s="595"/>
      <c r="HL8" s="595"/>
      <c r="HM8" s="595"/>
      <c r="HN8" s="595"/>
      <c r="HO8" s="595"/>
      <c r="HP8" s="595"/>
      <c r="HQ8" s="595"/>
      <c r="HR8" s="595"/>
      <c r="HS8" s="595"/>
      <c r="HT8" s="595"/>
      <c r="HU8" s="595"/>
      <c r="HV8" s="595"/>
      <c r="HW8" s="595"/>
      <c r="HX8" s="595"/>
      <c r="HY8" s="595"/>
      <c r="HZ8" s="595"/>
      <c r="IA8" s="595"/>
      <c r="IB8" s="595"/>
      <c r="IC8" s="595"/>
      <c r="ID8" s="595"/>
      <c r="IE8" s="595"/>
      <c r="IF8" s="595"/>
      <c r="IG8" s="595"/>
      <c r="IH8" s="595"/>
      <c r="II8" s="595"/>
      <c r="IJ8" s="595"/>
      <c r="IK8" s="595"/>
      <c r="IL8" s="595"/>
      <c r="IM8" s="595"/>
      <c r="IN8" s="595"/>
      <c r="IO8" s="595"/>
      <c r="IP8" s="595"/>
      <c r="IQ8" s="595"/>
      <c r="IR8" s="595"/>
      <c r="IS8" s="595"/>
      <c r="IT8" s="595"/>
      <c r="IU8" s="595"/>
    </row>
    <row r="9" spans="1:255" s="187" customFormat="1" ht="13.5" thickBot="1">
      <c r="A9" s="240" t="s">
        <v>206</v>
      </c>
      <c r="B9" s="187" t="s">
        <v>687</v>
      </c>
      <c r="C9" s="2065"/>
      <c r="D9" s="2066"/>
      <c r="E9" s="2066"/>
      <c r="F9" s="2066"/>
      <c r="G9" s="2067"/>
      <c r="H9" s="1740"/>
      <c r="I9" s="2068"/>
      <c r="J9" s="2069"/>
      <c r="K9" s="2070"/>
      <c r="L9" s="2071">
        <f>IF(R6="","",R6)</f>
      </c>
      <c r="M9" s="2072"/>
      <c r="N9" s="2072"/>
      <c r="O9" s="2072"/>
      <c r="P9" s="390"/>
      <c r="Q9" s="241"/>
      <c r="R9" s="241"/>
      <c r="S9" s="241"/>
      <c r="T9" s="241"/>
      <c r="U9" s="2039">
        <f t="shared" si="0"/>
        <v>0</v>
      </c>
      <c r="V9" s="815"/>
      <c r="W9" s="815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</row>
    <row r="10" spans="1:255" s="187" customFormat="1" ht="13.5" thickBot="1">
      <c r="A10" s="240" t="s">
        <v>206</v>
      </c>
      <c r="B10" s="187" t="s">
        <v>682</v>
      </c>
      <c r="C10" s="2065"/>
      <c r="D10" s="2073">
        <f>IF(Q5="","",Q5)</f>
      </c>
      <c r="E10" s="2066"/>
      <c r="F10" s="2066"/>
      <c r="G10" s="2067"/>
      <c r="H10" s="1740"/>
      <c r="I10" s="2068"/>
      <c r="J10" s="2071">
        <f>IF(S5="","",S5)</f>
      </c>
      <c r="K10" s="2070">
        <f>IF(T5="","",T5)</f>
      </c>
      <c r="L10" s="2071">
        <f>IF(R8="","",R8)</f>
      </c>
      <c r="M10" s="2072"/>
      <c r="N10" s="2072"/>
      <c r="O10" s="2072"/>
      <c r="P10" s="391" t="s">
        <v>348</v>
      </c>
      <c r="Q10" s="241"/>
      <c r="R10" s="241"/>
      <c r="S10" s="241"/>
      <c r="T10" s="241"/>
      <c r="U10" s="2039">
        <f t="shared" si="0"/>
        <v>0</v>
      </c>
      <c r="V10" s="815"/>
      <c r="W10" s="815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s="817" customFormat="1" ht="13.5" thickBot="1">
      <c r="A11" s="816" t="s">
        <v>206</v>
      </c>
      <c r="B11" s="817" t="s">
        <v>684</v>
      </c>
      <c r="C11" s="2074"/>
      <c r="D11" s="2073">
        <f>IF(Q6="","",Q6)</f>
      </c>
      <c r="E11" s="2075"/>
      <c r="F11" s="2075"/>
      <c r="G11" s="2076"/>
      <c r="H11" s="1737"/>
      <c r="I11" s="2077"/>
      <c r="J11" s="2078">
        <f>IF(S6="","",S6)</f>
      </c>
      <c r="K11" s="2079">
        <f>IF(T6="","",T6)</f>
      </c>
      <c r="L11" s="2078">
        <f>IF(R9="","",R9)</f>
      </c>
      <c r="M11" s="2080"/>
      <c r="N11" s="2080"/>
      <c r="O11" s="2080"/>
      <c r="P11" s="818"/>
      <c r="Q11" s="834"/>
      <c r="R11" s="834"/>
      <c r="S11" s="834"/>
      <c r="T11" s="834"/>
      <c r="U11" s="2047">
        <f t="shared" si="0"/>
        <v>0</v>
      </c>
      <c r="V11" s="835"/>
      <c r="W11" s="835"/>
      <c r="X11" s="199"/>
      <c r="Y11" s="199"/>
      <c r="Z11" s="199"/>
      <c r="AA11" s="199"/>
      <c r="AB11" s="199"/>
      <c r="AC11" s="836"/>
      <c r="AD11" s="836"/>
      <c r="AE11" s="836"/>
      <c r="AF11" s="836"/>
      <c r="AG11" s="836"/>
      <c r="AH11" s="836"/>
      <c r="AI11" s="836"/>
      <c r="AJ11" s="836"/>
      <c r="AK11" s="836"/>
      <c r="AL11" s="836"/>
      <c r="AM11" s="836"/>
      <c r="AN11" s="836"/>
      <c r="AO11" s="836"/>
      <c r="AP11" s="836"/>
      <c r="AQ11" s="836"/>
      <c r="AR11" s="836"/>
      <c r="AS11" s="836"/>
      <c r="AT11" s="836"/>
      <c r="AU11" s="836"/>
      <c r="AV11" s="836"/>
      <c r="AW11" s="836"/>
      <c r="AX11" s="836"/>
      <c r="AY11" s="836"/>
      <c r="AZ11" s="836"/>
      <c r="BA11" s="836"/>
      <c r="BB11" s="836"/>
      <c r="BC11" s="836"/>
      <c r="BD11" s="836"/>
      <c r="BE11" s="836"/>
      <c r="BF11" s="836"/>
      <c r="BG11" s="836"/>
      <c r="BH11" s="836"/>
      <c r="BI11" s="836"/>
      <c r="BJ11" s="836"/>
      <c r="BK11" s="836"/>
      <c r="BL11" s="836"/>
      <c r="BM11" s="836"/>
      <c r="BN11" s="836"/>
      <c r="BO11" s="836"/>
      <c r="BP11" s="836"/>
      <c r="BQ11" s="836"/>
      <c r="BR11" s="836"/>
      <c r="BS11" s="836"/>
      <c r="BT11" s="836"/>
      <c r="BU11" s="836"/>
      <c r="BV11" s="836"/>
      <c r="BW11" s="836"/>
      <c r="BX11" s="836"/>
      <c r="BY11" s="836"/>
      <c r="BZ11" s="836"/>
      <c r="CA11" s="836"/>
      <c r="CB11" s="836"/>
      <c r="CC11" s="836"/>
      <c r="CD11" s="836"/>
      <c r="CE11" s="836"/>
      <c r="CF11" s="836"/>
      <c r="CG11" s="836"/>
      <c r="CH11" s="836"/>
      <c r="CI11" s="836"/>
      <c r="CJ11" s="836"/>
      <c r="CK11" s="836"/>
      <c r="CL11" s="836"/>
      <c r="CM11" s="836"/>
      <c r="CN11" s="836"/>
      <c r="CO11" s="836"/>
      <c r="CP11" s="836"/>
      <c r="CQ11" s="836"/>
      <c r="CR11" s="836"/>
      <c r="CS11" s="836"/>
      <c r="CT11" s="836"/>
      <c r="CU11" s="836"/>
      <c r="CV11" s="836"/>
      <c r="CW11" s="836"/>
      <c r="CX11" s="836"/>
      <c r="CY11" s="836"/>
      <c r="CZ11" s="836"/>
      <c r="DA11" s="836"/>
      <c r="DB11" s="836"/>
      <c r="DC11" s="836"/>
      <c r="DD11" s="836"/>
      <c r="DE11" s="836"/>
      <c r="DF11" s="836"/>
      <c r="DG11" s="836"/>
      <c r="DH11" s="836"/>
      <c r="DI11" s="836"/>
      <c r="DJ11" s="836"/>
      <c r="DK11" s="836"/>
      <c r="DL11" s="836"/>
      <c r="DM11" s="836"/>
      <c r="DN11" s="836"/>
      <c r="DO11" s="836"/>
      <c r="DP11" s="836"/>
      <c r="DQ11" s="836"/>
      <c r="DR11" s="836"/>
      <c r="DS11" s="836"/>
      <c r="DT11" s="836"/>
      <c r="DU11" s="836"/>
      <c r="DV11" s="836"/>
      <c r="DW11" s="836"/>
      <c r="DX11" s="836"/>
      <c r="DY11" s="836"/>
      <c r="DZ11" s="836"/>
      <c r="EA11" s="836"/>
      <c r="EB11" s="836"/>
      <c r="EC11" s="836"/>
      <c r="ED11" s="836"/>
      <c r="EE11" s="836"/>
      <c r="EF11" s="836"/>
      <c r="EG11" s="836"/>
      <c r="EH11" s="836"/>
      <c r="EI11" s="836"/>
      <c r="EJ11" s="836"/>
      <c r="EK11" s="836"/>
      <c r="EL11" s="836"/>
      <c r="EM11" s="836"/>
      <c r="EN11" s="836"/>
      <c r="EO11" s="836"/>
      <c r="EP11" s="836"/>
      <c r="EQ11" s="836"/>
      <c r="ER11" s="836"/>
      <c r="ES11" s="836"/>
      <c r="ET11" s="836"/>
      <c r="EU11" s="836"/>
      <c r="EV11" s="836"/>
      <c r="EW11" s="836"/>
      <c r="EX11" s="836"/>
      <c r="EY11" s="836"/>
      <c r="EZ11" s="836"/>
      <c r="FA11" s="836"/>
      <c r="FB11" s="836"/>
      <c r="FC11" s="836"/>
      <c r="FD11" s="836"/>
      <c r="FE11" s="836"/>
      <c r="FF11" s="836"/>
      <c r="FG11" s="836"/>
      <c r="FH11" s="836"/>
      <c r="FI11" s="836"/>
      <c r="FJ11" s="836"/>
      <c r="FK11" s="836"/>
      <c r="FL11" s="836"/>
      <c r="FM11" s="836"/>
      <c r="FN11" s="836"/>
      <c r="FO11" s="836"/>
      <c r="FP11" s="836"/>
      <c r="FQ11" s="836"/>
      <c r="FR11" s="836"/>
      <c r="FS11" s="836"/>
      <c r="FT11" s="836"/>
      <c r="FU11" s="836"/>
      <c r="FV11" s="836"/>
      <c r="FW11" s="836"/>
      <c r="FX11" s="836"/>
      <c r="FY11" s="836"/>
      <c r="FZ11" s="836"/>
      <c r="GA11" s="836"/>
      <c r="GB11" s="836"/>
      <c r="GC11" s="836"/>
      <c r="GD11" s="836"/>
      <c r="GE11" s="836"/>
      <c r="GF11" s="836"/>
      <c r="GG11" s="836"/>
      <c r="GH11" s="836"/>
      <c r="GI11" s="836"/>
      <c r="GJ11" s="836"/>
      <c r="GK11" s="836"/>
      <c r="GL11" s="836"/>
      <c r="GM11" s="836"/>
      <c r="GN11" s="836"/>
      <c r="GO11" s="836"/>
      <c r="GP11" s="836"/>
      <c r="GQ11" s="836"/>
      <c r="GR11" s="836"/>
      <c r="GS11" s="836"/>
      <c r="GT11" s="836"/>
      <c r="GU11" s="836"/>
      <c r="GV11" s="836"/>
      <c r="GW11" s="836"/>
      <c r="GX11" s="836"/>
      <c r="GY11" s="836"/>
      <c r="GZ11" s="836"/>
      <c r="HA11" s="836"/>
      <c r="HB11" s="836"/>
      <c r="HC11" s="836"/>
      <c r="HD11" s="836"/>
      <c r="HE11" s="836"/>
      <c r="HF11" s="836"/>
      <c r="HG11" s="836"/>
      <c r="HH11" s="836"/>
      <c r="HI11" s="836"/>
      <c r="HJ11" s="836"/>
      <c r="HK11" s="836"/>
      <c r="HL11" s="836"/>
      <c r="HM11" s="836"/>
      <c r="HN11" s="836"/>
      <c r="HO11" s="836"/>
      <c r="HP11" s="836"/>
      <c r="HQ11" s="836"/>
      <c r="HR11" s="836"/>
      <c r="HS11" s="836"/>
      <c r="HT11" s="836"/>
      <c r="HU11" s="836"/>
      <c r="HV11" s="836"/>
      <c r="HW11" s="836"/>
      <c r="HX11" s="836"/>
      <c r="HY11" s="836"/>
      <c r="HZ11" s="836"/>
      <c r="IA11" s="836"/>
      <c r="IB11" s="836"/>
      <c r="IC11" s="836"/>
      <c r="ID11" s="836"/>
      <c r="IE11" s="836"/>
      <c r="IF11" s="836"/>
      <c r="IG11" s="836"/>
      <c r="IH11" s="836"/>
      <c r="II11" s="836"/>
      <c r="IJ11" s="836"/>
      <c r="IK11" s="836"/>
      <c r="IL11" s="836"/>
      <c r="IM11" s="836"/>
      <c r="IN11" s="836"/>
      <c r="IO11" s="836"/>
      <c r="IP11" s="836"/>
      <c r="IQ11" s="836"/>
      <c r="IR11" s="836"/>
      <c r="IS11" s="836"/>
      <c r="IT11" s="836"/>
      <c r="IU11" s="836"/>
    </row>
    <row r="12" spans="1:255" s="829" customFormat="1" ht="13.5" thickBot="1">
      <c r="A12" s="828">
        <v>1941</v>
      </c>
      <c r="B12" s="829" t="s">
        <v>1083</v>
      </c>
      <c r="C12" s="2048"/>
      <c r="D12" s="2049"/>
      <c r="E12" s="2049"/>
      <c r="F12" s="2049"/>
      <c r="G12" s="2050"/>
      <c r="H12" s="1738"/>
      <c r="I12" s="2051"/>
      <c r="J12" s="2052"/>
      <c r="K12" s="2052"/>
      <c r="L12" s="2052"/>
      <c r="M12" s="2054"/>
      <c r="N12" s="2054"/>
      <c r="O12" s="2052"/>
      <c r="P12" s="830"/>
      <c r="Q12" s="831"/>
      <c r="R12" s="831"/>
      <c r="S12" s="831"/>
      <c r="T12" s="831"/>
      <c r="U12" s="2055"/>
      <c r="V12" s="832"/>
      <c r="W12" s="832"/>
      <c r="X12" s="199"/>
      <c r="Y12" s="199"/>
      <c r="Z12" s="199"/>
      <c r="AA12" s="199"/>
      <c r="AB12" s="199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833"/>
      <c r="AN12" s="833"/>
      <c r="AO12" s="833"/>
      <c r="AP12" s="833"/>
      <c r="AQ12" s="833"/>
      <c r="AR12" s="833"/>
      <c r="AS12" s="833"/>
      <c r="AT12" s="833"/>
      <c r="AU12" s="833"/>
      <c r="AV12" s="833"/>
      <c r="AW12" s="833"/>
      <c r="AX12" s="833"/>
      <c r="AY12" s="833"/>
      <c r="AZ12" s="833"/>
      <c r="BA12" s="833"/>
      <c r="BB12" s="833"/>
      <c r="BC12" s="833"/>
      <c r="BD12" s="833"/>
      <c r="BE12" s="833"/>
      <c r="BF12" s="833"/>
      <c r="BG12" s="833"/>
      <c r="BH12" s="833"/>
      <c r="BI12" s="833"/>
      <c r="BJ12" s="833"/>
      <c r="BK12" s="833"/>
      <c r="BL12" s="833"/>
      <c r="BM12" s="833"/>
      <c r="BN12" s="833"/>
      <c r="BO12" s="833"/>
      <c r="BP12" s="833"/>
      <c r="BQ12" s="833"/>
      <c r="BR12" s="833"/>
      <c r="BS12" s="833"/>
      <c r="BT12" s="833"/>
      <c r="BU12" s="833"/>
      <c r="BV12" s="833"/>
      <c r="BW12" s="833"/>
      <c r="BX12" s="833"/>
      <c r="BY12" s="833"/>
      <c r="BZ12" s="833"/>
      <c r="CA12" s="833"/>
      <c r="CB12" s="833"/>
      <c r="CC12" s="833"/>
      <c r="CD12" s="833"/>
      <c r="CE12" s="833"/>
      <c r="CF12" s="833"/>
      <c r="CG12" s="833"/>
      <c r="CH12" s="833"/>
      <c r="CI12" s="833"/>
      <c r="CJ12" s="833"/>
      <c r="CK12" s="833"/>
      <c r="CL12" s="833"/>
      <c r="CM12" s="833"/>
      <c r="CN12" s="833"/>
      <c r="CO12" s="833"/>
      <c r="CP12" s="833"/>
      <c r="CQ12" s="833"/>
      <c r="CR12" s="833"/>
      <c r="CS12" s="833"/>
      <c r="CT12" s="833"/>
      <c r="CU12" s="833"/>
      <c r="CV12" s="833"/>
      <c r="CW12" s="833"/>
      <c r="CX12" s="833"/>
      <c r="CY12" s="833"/>
      <c r="CZ12" s="833"/>
      <c r="DA12" s="833"/>
      <c r="DB12" s="833"/>
      <c r="DC12" s="833"/>
      <c r="DD12" s="833"/>
      <c r="DE12" s="833"/>
      <c r="DF12" s="833"/>
      <c r="DG12" s="833"/>
      <c r="DH12" s="833"/>
      <c r="DI12" s="833"/>
      <c r="DJ12" s="833"/>
      <c r="DK12" s="833"/>
      <c r="DL12" s="833"/>
      <c r="DM12" s="833"/>
      <c r="DN12" s="833"/>
      <c r="DO12" s="833"/>
      <c r="DP12" s="833"/>
      <c r="DQ12" s="833"/>
      <c r="DR12" s="833"/>
      <c r="DS12" s="833"/>
      <c r="DT12" s="833"/>
      <c r="DU12" s="833"/>
      <c r="DV12" s="833"/>
      <c r="DW12" s="833"/>
      <c r="DX12" s="833"/>
      <c r="DY12" s="833"/>
      <c r="DZ12" s="833"/>
      <c r="EA12" s="833"/>
      <c r="EB12" s="833"/>
      <c r="EC12" s="833"/>
      <c r="ED12" s="833"/>
      <c r="EE12" s="833"/>
      <c r="EF12" s="833"/>
      <c r="EG12" s="833"/>
      <c r="EH12" s="833"/>
      <c r="EI12" s="833"/>
      <c r="EJ12" s="833"/>
      <c r="EK12" s="833"/>
      <c r="EL12" s="833"/>
      <c r="EM12" s="833"/>
      <c r="EN12" s="833"/>
      <c r="EO12" s="833"/>
      <c r="EP12" s="833"/>
      <c r="EQ12" s="833"/>
      <c r="ER12" s="833"/>
      <c r="ES12" s="833"/>
      <c r="ET12" s="833"/>
      <c r="EU12" s="833"/>
      <c r="EV12" s="833"/>
      <c r="EW12" s="833"/>
      <c r="EX12" s="833"/>
      <c r="EY12" s="833"/>
      <c r="EZ12" s="833"/>
      <c r="FA12" s="833"/>
      <c r="FB12" s="833"/>
      <c r="FC12" s="833"/>
      <c r="FD12" s="833"/>
      <c r="FE12" s="833"/>
      <c r="FF12" s="833"/>
      <c r="FG12" s="833"/>
      <c r="FH12" s="833"/>
      <c r="FI12" s="833"/>
      <c r="FJ12" s="833"/>
      <c r="FK12" s="833"/>
      <c r="FL12" s="833"/>
      <c r="FM12" s="833"/>
      <c r="FN12" s="833"/>
      <c r="FO12" s="833"/>
      <c r="FP12" s="833"/>
      <c r="FQ12" s="833"/>
      <c r="FR12" s="833"/>
      <c r="FS12" s="833"/>
      <c r="FT12" s="833"/>
      <c r="FU12" s="833"/>
      <c r="FV12" s="833"/>
      <c r="FW12" s="833"/>
      <c r="FX12" s="833"/>
      <c r="FY12" s="833"/>
      <c r="FZ12" s="833"/>
      <c r="GA12" s="833"/>
      <c r="GB12" s="833"/>
      <c r="GC12" s="833"/>
      <c r="GD12" s="833"/>
      <c r="GE12" s="833"/>
      <c r="GF12" s="833"/>
      <c r="GG12" s="833"/>
      <c r="GH12" s="833"/>
      <c r="GI12" s="833"/>
      <c r="GJ12" s="833"/>
      <c r="GK12" s="833"/>
      <c r="GL12" s="833"/>
      <c r="GM12" s="833"/>
      <c r="GN12" s="833"/>
      <c r="GO12" s="833"/>
      <c r="GP12" s="833"/>
      <c r="GQ12" s="833"/>
      <c r="GR12" s="833"/>
      <c r="GS12" s="833"/>
      <c r="GT12" s="833"/>
      <c r="GU12" s="833"/>
      <c r="GV12" s="833"/>
      <c r="GW12" s="833"/>
      <c r="GX12" s="833"/>
      <c r="GY12" s="833"/>
      <c r="GZ12" s="833"/>
      <c r="HA12" s="833"/>
      <c r="HB12" s="833"/>
      <c r="HC12" s="833"/>
      <c r="HD12" s="833"/>
      <c r="HE12" s="833"/>
      <c r="HF12" s="833"/>
      <c r="HG12" s="833"/>
      <c r="HH12" s="833"/>
      <c r="HI12" s="833"/>
      <c r="HJ12" s="833"/>
      <c r="HK12" s="833"/>
      <c r="HL12" s="833"/>
      <c r="HM12" s="833"/>
      <c r="HN12" s="833"/>
      <c r="HO12" s="833"/>
      <c r="HP12" s="833"/>
      <c r="HQ12" s="833"/>
      <c r="HR12" s="833"/>
      <c r="HS12" s="833"/>
      <c r="HT12" s="833"/>
      <c r="HU12" s="833"/>
      <c r="HV12" s="833"/>
      <c r="HW12" s="833"/>
      <c r="HX12" s="833"/>
      <c r="HY12" s="833"/>
      <c r="HZ12" s="833"/>
      <c r="IA12" s="833"/>
      <c r="IB12" s="833"/>
      <c r="IC12" s="833"/>
      <c r="ID12" s="833"/>
      <c r="IE12" s="833"/>
      <c r="IF12" s="833"/>
      <c r="IG12" s="833"/>
      <c r="IH12" s="833"/>
      <c r="II12" s="833"/>
      <c r="IJ12" s="833"/>
      <c r="IK12" s="833"/>
      <c r="IL12" s="833"/>
      <c r="IM12" s="833"/>
      <c r="IN12" s="833"/>
      <c r="IO12" s="833"/>
      <c r="IP12" s="833"/>
      <c r="IQ12" s="833"/>
      <c r="IR12" s="833"/>
      <c r="IS12" s="833"/>
      <c r="IT12" s="833"/>
      <c r="IU12" s="833"/>
    </row>
    <row r="13" spans="1:255" s="824" customFormat="1" ht="13.5" thickBot="1">
      <c r="A13" s="823"/>
      <c r="B13" s="824" t="s">
        <v>685</v>
      </c>
      <c r="C13" s="2056"/>
      <c r="D13" s="2081">
        <f>IF(Q8="","",Q8)</f>
      </c>
      <c r="E13" s="2057"/>
      <c r="F13" s="2057"/>
      <c r="G13" s="2058"/>
      <c r="H13" s="1739"/>
      <c r="I13" s="2059"/>
      <c r="J13" s="2062">
        <f aca="true" t="shared" si="1" ref="J13:K16">IF(S8="","",S8)</f>
      </c>
      <c r="K13" s="2062">
        <f t="shared" si="1"/>
      </c>
      <c r="L13" s="2062">
        <f>IF(R10="","",R10)</f>
      </c>
      <c r="M13" s="2063"/>
      <c r="N13" s="2063"/>
      <c r="O13" s="2063"/>
      <c r="P13" s="838" t="s">
        <v>372</v>
      </c>
      <c r="Q13" s="826"/>
      <c r="R13" s="826"/>
      <c r="S13" s="826"/>
      <c r="T13" s="826"/>
      <c r="U13" s="2064">
        <f t="shared" si="0"/>
        <v>0</v>
      </c>
      <c r="V13" s="827"/>
      <c r="W13" s="827"/>
      <c r="X13" s="199"/>
      <c r="Y13" s="199"/>
      <c r="Z13" s="199"/>
      <c r="AA13" s="199"/>
      <c r="AB13" s="199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595"/>
      <c r="CA13" s="595"/>
      <c r="CB13" s="595"/>
      <c r="CC13" s="595"/>
      <c r="CD13" s="595"/>
      <c r="CE13" s="595"/>
      <c r="CF13" s="595"/>
      <c r="CG13" s="595"/>
      <c r="CH13" s="595"/>
      <c r="CI13" s="595"/>
      <c r="CJ13" s="595"/>
      <c r="CK13" s="595"/>
      <c r="CL13" s="595"/>
      <c r="CM13" s="595"/>
      <c r="CN13" s="595"/>
      <c r="CO13" s="595"/>
      <c r="CP13" s="595"/>
      <c r="CQ13" s="595"/>
      <c r="CR13" s="595"/>
      <c r="CS13" s="595"/>
      <c r="CT13" s="595"/>
      <c r="CU13" s="595"/>
      <c r="CV13" s="595"/>
      <c r="CW13" s="595"/>
      <c r="CX13" s="595"/>
      <c r="CY13" s="595"/>
      <c r="CZ13" s="595"/>
      <c r="DA13" s="595"/>
      <c r="DB13" s="595"/>
      <c r="DC13" s="595"/>
      <c r="DD13" s="595"/>
      <c r="DE13" s="595"/>
      <c r="DF13" s="595"/>
      <c r="DG13" s="595"/>
      <c r="DH13" s="595"/>
      <c r="DI13" s="595"/>
      <c r="DJ13" s="595"/>
      <c r="DK13" s="595"/>
      <c r="DL13" s="595"/>
      <c r="DM13" s="595"/>
      <c r="DN13" s="595"/>
      <c r="DO13" s="595"/>
      <c r="DP13" s="595"/>
      <c r="DQ13" s="595"/>
      <c r="DR13" s="595"/>
      <c r="DS13" s="595"/>
      <c r="DT13" s="595"/>
      <c r="DU13" s="595"/>
      <c r="DV13" s="595"/>
      <c r="DW13" s="595"/>
      <c r="DX13" s="595"/>
      <c r="DY13" s="595"/>
      <c r="DZ13" s="595"/>
      <c r="EA13" s="595"/>
      <c r="EB13" s="595"/>
      <c r="EC13" s="595"/>
      <c r="ED13" s="595"/>
      <c r="EE13" s="595"/>
      <c r="EF13" s="595"/>
      <c r="EG13" s="595"/>
      <c r="EH13" s="595"/>
      <c r="EI13" s="595"/>
      <c r="EJ13" s="595"/>
      <c r="EK13" s="595"/>
      <c r="EL13" s="595"/>
      <c r="EM13" s="595"/>
      <c r="EN13" s="595"/>
      <c r="EO13" s="595"/>
      <c r="EP13" s="595"/>
      <c r="EQ13" s="595"/>
      <c r="ER13" s="595"/>
      <c r="ES13" s="595"/>
      <c r="ET13" s="595"/>
      <c r="EU13" s="595"/>
      <c r="EV13" s="595"/>
      <c r="EW13" s="595"/>
      <c r="EX13" s="595"/>
      <c r="EY13" s="595"/>
      <c r="EZ13" s="595"/>
      <c r="FA13" s="595"/>
      <c r="FB13" s="595"/>
      <c r="FC13" s="595"/>
      <c r="FD13" s="595"/>
      <c r="FE13" s="595"/>
      <c r="FF13" s="595"/>
      <c r="FG13" s="595"/>
      <c r="FH13" s="595"/>
      <c r="FI13" s="595"/>
      <c r="FJ13" s="595"/>
      <c r="FK13" s="595"/>
      <c r="FL13" s="595"/>
      <c r="FM13" s="595"/>
      <c r="FN13" s="595"/>
      <c r="FO13" s="595"/>
      <c r="FP13" s="595"/>
      <c r="FQ13" s="595"/>
      <c r="FR13" s="595"/>
      <c r="FS13" s="595"/>
      <c r="FT13" s="595"/>
      <c r="FU13" s="595"/>
      <c r="FV13" s="595"/>
      <c r="FW13" s="595"/>
      <c r="FX13" s="595"/>
      <c r="FY13" s="595"/>
      <c r="FZ13" s="595"/>
      <c r="GA13" s="595"/>
      <c r="GB13" s="595"/>
      <c r="GC13" s="595"/>
      <c r="GD13" s="595"/>
      <c r="GE13" s="595"/>
      <c r="GF13" s="595"/>
      <c r="GG13" s="595"/>
      <c r="GH13" s="595"/>
      <c r="GI13" s="595"/>
      <c r="GJ13" s="595"/>
      <c r="GK13" s="595"/>
      <c r="GL13" s="595"/>
      <c r="GM13" s="595"/>
      <c r="GN13" s="595"/>
      <c r="GO13" s="595"/>
      <c r="GP13" s="595"/>
      <c r="GQ13" s="595"/>
      <c r="GR13" s="595"/>
      <c r="GS13" s="595"/>
      <c r="GT13" s="595"/>
      <c r="GU13" s="595"/>
      <c r="GV13" s="595"/>
      <c r="GW13" s="595"/>
      <c r="GX13" s="595"/>
      <c r="GY13" s="595"/>
      <c r="GZ13" s="595"/>
      <c r="HA13" s="595"/>
      <c r="HB13" s="595"/>
      <c r="HC13" s="595"/>
      <c r="HD13" s="595"/>
      <c r="HE13" s="595"/>
      <c r="HF13" s="595"/>
      <c r="HG13" s="595"/>
      <c r="HH13" s="595"/>
      <c r="HI13" s="595"/>
      <c r="HJ13" s="595"/>
      <c r="HK13" s="595"/>
      <c r="HL13" s="595"/>
      <c r="HM13" s="595"/>
      <c r="HN13" s="595"/>
      <c r="HO13" s="595"/>
      <c r="HP13" s="595"/>
      <c r="HQ13" s="595"/>
      <c r="HR13" s="595"/>
      <c r="HS13" s="595"/>
      <c r="HT13" s="595"/>
      <c r="HU13" s="595"/>
      <c r="HV13" s="595"/>
      <c r="HW13" s="595"/>
      <c r="HX13" s="595"/>
      <c r="HY13" s="595"/>
      <c r="HZ13" s="595"/>
      <c r="IA13" s="595"/>
      <c r="IB13" s="595"/>
      <c r="IC13" s="595"/>
      <c r="ID13" s="595"/>
      <c r="IE13" s="595"/>
      <c r="IF13" s="595"/>
      <c r="IG13" s="595"/>
      <c r="IH13" s="595"/>
      <c r="II13" s="595"/>
      <c r="IJ13" s="595"/>
      <c r="IK13" s="595"/>
      <c r="IL13" s="595"/>
      <c r="IM13" s="595"/>
      <c r="IN13" s="595"/>
      <c r="IO13" s="595"/>
      <c r="IP13" s="595"/>
      <c r="IQ13" s="595"/>
      <c r="IR13" s="595"/>
      <c r="IS13" s="595"/>
      <c r="IT13" s="595"/>
      <c r="IU13" s="595"/>
    </row>
    <row r="14" spans="1:255" s="187" customFormat="1" ht="13.5" thickBot="1">
      <c r="A14" s="240" t="s">
        <v>206</v>
      </c>
      <c r="B14" s="187" t="s">
        <v>687</v>
      </c>
      <c r="C14" s="2065"/>
      <c r="D14" s="2073">
        <f>IF(Q9="","",Q9)</f>
      </c>
      <c r="E14" s="2066"/>
      <c r="F14" s="2066"/>
      <c r="G14" s="2067"/>
      <c r="H14" s="1740"/>
      <c r="I14" s="2068"/>
      <c r="J14" s="2071">
        <f t="shared" si="1"/>
      </c>
      <c r="K14" s="2071">
        <f t="shared" si="1"/>
      </c>
      <c r="L14" s="2071">
        <f>IF(R11="","",R11)</f>
      </c>
      <c r="M14" s="2072"/>
      <c r="N14" s="2072"/>
      <c r="O14" s="2072"/>
      <c r="P14" s="390"/>
      <c r="Q14" s="241"/>
      <c r="R14" s="241"/>
      <c r="S14" s="241"/>
      <c r="T14" s="241"/>
      <c r="U14" s="2039">
        <f t="shared" si="0"/>
        <v>0</v>
      </c>
      <c r="V14" s="815"/>
      <c r="W14" s="815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s="187" customFormat="1" ht="13.5" thickBot="1">
      <c r="A15" s="240" t="s">
        <v>206</v>
      </c>
      <c r="B15" s="187" t="s">
        <v>682</v>
      </c>
      <c r="C15" s="2065"/>
      <c r="D15" s="2073">
        <f>IF(Q10="","",Q10)</f>
      </c>
      <c r="E15" s="2066"/>
      <c r="F15" s="2066"/>
      <c r="G15" s="2067"/>
      <c r="H15" s="1740"/>
      <c r="I15" s="2068"/>
      <c r="J15" s="2071">
        <f t="shared" si="1"/>
      </c>
      <c r="K15" s="2071">
        <f t="shared" si="1"/>
      </c>
      <c r="L15" s="2071">
        <f>IF(R13="","",R13)</f>
      </c>
      <c r="M15" s="2072"/>
      <c r="N15" s="2072"/>
      <c r="O15" s="2072"/>
      <c r="P15" s="391" t="s">
        <v>444</v>
      </c>
      <c r="Q15" s="241"/>
      <c r="R15" s="296"/>
      <c r="S15" s="241"/>
      <c r="T15" s="241"/>
      <c r="U15" s="2039">
        <f t="shared" si="0"/>
        <v>0</v>
      </c>
      <c r="V15" s="815"/>
      <c r="W15" s="815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s="817" customFormat="1" ht="13.5" thickBot="1">
      <c r="A16" s="816" t="s">
        <v>206</v>
      </c>
      <c r="B16" s="817" t="s">
        <v>684</v>
      </c>
      <c r="C16" s="2074"/>
      <c r="D16" s="2082">
        <f>IF(Q11="","",Q11)</f>
      </c>
      <c r="E16" s="2075"/>
      <c r="F16" s="2075"/>
      <c r="G16" s="2076"/>
      <c r="H16" s="1737"/>
      <c r="I16" s="2077"/>
      <c r="J16" s="2078">
        <f t="shared" si="1"/>
      </c>
      <c r="K16" s="2078">
        <f t="shared" si="1"/>
      </c>
      <c r="L16" s="2078">
        <f>IF(R14="","",R14)</f>
      </c>
      <c r="M16" s="2080"/>
      <c r="N16" s="2080"/>
      <c r="O16" s="2080"/>
      <c r="P16" s="837"/>
      <c r="Q16" s="834"/>
      <c r="R16" s="834"/>
      <c r="S16" s="834"/>
      <c r="T16" s="834"/>
      <c r="U16" s="2047">
        <f t="shared" si="0"/>
        <v>0</v>
      </c>
      <c r="V16" s="835"/>
      <c r="W16" s="835"/>
      <c r="X16" s="199"/>
      <c r="Y16" s="199"/>
      <c r="Z16" s="199"/>
      <c r="AA16" s="199"/>
      <c r="AB16" s="199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6"/>
      <c r="BE16" s="836"/>
      <c r="BF16" s="836"/>
      <c r="BG16" s="836"/>
      <c r="BH16" s="836"/>
      <c r="BI16" s="836"/>
      <c r="BJ16" s="836"/>
      <c r="BK16" s="836"/>
      <c r="BL16" s="836"/>
      <c r="BM16" s="836"/>
      <c r="BN16" s="836"/>
      <c r="BO16" s="836"/>
      <c r="BP16" s="836"/>
      <c r="BQ16" s="836"/>
      <c r="BR16" s="836"/>
      <c r="BS16" s="836"/>
      <c r="BT16" s="836"/>
      <c r="BU16" s="836"/>
      <c r="BV16" s="836"/>
      <c r="BW16" s="836"/>
      <c r="BX16" s="836"/>
      <c r="BY16" s="836"/>
      <c r="BZ16" s="836"/>
      <c r="CA16" s="836"/>
      <c r="CB16" s="836"/>
      <c r="CC16" s="836"/>
      <c r="CD16" s="836"/>
      <c r="CE16" s="836"/>
      <c r="CF16" s="836"/>
      <c r="CG16" s="836"/>
      <c r="CH16" s="836"/>
      <c r="CI16" s="836"/>
      <c r="CJ16" s="836"/>
      <c r="CK16" s="836"/>
      <c r="CL16" s="836"/>
      <c r="CM16" s="836"/>
      <c r="CN16" s="836"/>
      <c r="CO16" s="836"/>
      <c r="CP16" s="836"/>
      <c r="CQ16" s="836"/>
      <c r="CR16" s="836"/>
      <c r="CS16" s="836"/>
      <c r="CT16" s="836"/>
      <c r="CU16" s="836"/>
      <c r="CV16" s="836"/>
      <c r="CW16" s="836"/>
      <c r="CX16" s="836"/>
      <c r="CY16" s="836"/>
      <c r="CZ16" s="836"/>
      <c r="DA16" s="836"/>
      <c r="DB16" s="836"/>
      <c r="DC16" s="836"/>
      <c r="DD16" s="836"/>
      <c r="DE16" s="836"/>
      <c r="DF16" s="836"/>
      <c r="DG16" s="836"/>
      <c r="DH16" s="836"/>
      <c r="DI16" s="836"/>
      <c r="DJ16" s="836"/>
      <c r="DK16" s="836"/>
      <c r="DL16" s="836"/>
      <c r="DM16" s="836"/>
      <c r="DN16" s="836"/>
      <c r="DO16" s="836"/>
      <c r="DP16" s="836"/>
      <c r="DQ16" s="836"/>
      <c r="DR16" s="836"/>
      <c r="DS16" s="836"/>
      <c r="DT16" s="836"/>
      <c r="DU16" s="836"/>
      <c r="DV16" s="836"/>
      <c r="DW16" s="836"/>
      <c r="DX16" s="836"/>
      <c r="DY16" s="836"/>
      <c r="DZ16" s="836"/>
      <c r="EA16" s="836"/>
      <c r="EB16" s="836"/>
      <c r="EC16" s="836"/>
      <c r="ED16" s="836"/>
      <c r="EE16" s="836"/>
      <c r="EF16" s="836"/>
      <c r="EG16" s="836"/>
      <c r="EH16" s="836"/>
      <c r="EI16" s="836"/>
      <c r="EJ16" s="836"/>
      <c r="EK16" s="836"/>
      <c r="EL16" s="836"/>
      <c r="EM16" s="836"/>
      <c r="EN16" s="836"/>
      <c r="EO16" s="836"/>
      <c r="EP16" s="836"/>
      <c r="EQ16" s="836"/>
      <c r="ER16" s="836"/>
      <c r="ES16" s="836"/>
      <c r="ET16" s="836"/>
      <c r="EU16" s="836"/>
      <c r="EV16" s="836"/>
      <c r="EW16" s="836"/>
      <c r="EX16" s="836"/>
      <c r="EY16" s="836"/>
      <c r="EZ16" s="836"/>
      <c r="FA16" s="836"/>
      <c r="FB16" s="836"/>
      <c r="FC16" s="836"/>
      <c r="FD16" s="836"/>
      <c r="FE16" s="836"/>
      <c r="FF16" s="836"/>
      <c r="FG16" s="836"/>
      <c r="FH16" s="836"/>
      <c r="FI16" s="836"/>
      <c r="FJ16" s="836"/>
      <c r="FK16" s="836"/>
      <c r="FL16" s="836"/>
      <c r="FM16" s="836"/>
      <c r="FN16" s="836"/>
      <c r="FO16" s="836"/>
      <c r="FP16" s="836"/>
      <c r="FQ16" s="836"/>
      <c r="FR16" s="836"/>
      <c r="FS16" s="836"/>
      <c r="FT16" s="836"/>
      <c r="FU16" s="836"/>
      <c r="FV16" s="836"/>
      <c r="FW16" s="836"/>
      <c r="FX16" s="836"/>
      <c r="FY16" s="836"/>
      <c r="FZ16" s="836"/>
      <c r="GA16" s="836"/>
      <c r="GB16" s="836"/>
      <c r="GC16" s="836"/>
      <c r="GD16" s="836"/>
      <c r="GE16" s="836"/>
      <c r="GF16" s="836"/>
      <c r="GG16" s="836"/>
      <c r="GH16" s="836"/>
      <c r="GI16" s="836"/>
      <c r="GJ16" s="836"/>
      <c r="GK16" s="836"/>
      <c r="GL16" s="836"/>
      <c r="GM16" s="836"/>
      <c r="GN16" s="836"/>
      <c r="GO16" s="836"/>
      <c r="GP16" s="836"/>
      <c r="GQ16" s="836"/>
      <c r="GR16" s="836"/>
      <c r="GS16" s="836"/>
      <c r="GT16" s="836"/>
      <c r="GU16" s="836"/>
      <c r="GV16" s="836"/>
      <c r="GW16" s="836"/>
      <c r="GX16" s="836"/>
      <c r="GY16" s="836"/>
      <c r="GZ16" s="836"/>
      <c r="HA16" s="836"/>
      <c r="HB16" s="836"/>
      <c r="HC16" s="836"/>
      <c r="HD16" s="836"/>
      <c r="HE16" s="836"/>
      <c r="HF16" s="836"/>
      <c r="HG16" s="836"/>
      <c r="HH16" s="836"/>
      <c r="HI16" s="836"/>
      <c r="HJ16" s="836"/>
      <c r="HK16" s="836"/>
      <c r="HL16" s="836"/>
      <c r="HM16" s="836"/>
      <c r="HN16" s="836"/>
      <c r="HO16" s="836"/>
      <c r="HP16" s="836"/>
      <c r="HQ16" s="836"/>
      <c r="HR16" s="836"/>
      <c r="HS16" s="836"/>
      <c r="HT16" s="836"/>
      <c r="HU16" s="836"/>
      <c r="HV16" s="836"/>
      <c r="HW16" s="836"/>
      <c r="HX16" s="836"/>
      <c r="HY16" s="836"/>
      <c r="HZ16" s="836"/>
      <c r="IA16" s="836"/>
      <c r="IB16" s="836"/>
      <c r="IC16" s="836"/>
      <c r="ID16" s="836"/>
      <c r="IE16" s="836"/>
      <c r="IF16" s="836"/>
      <c r="IG16" s="836"/>
      <c r="IH16" s="836"/>
      <c r="II16" s="836"/>
      <c r="IJ16" s="836"/>
      <c r="IK16" s="836"/>
      <c r="IL16" s="836"/>
      <c r="IM16" s="836"/>
      <c r="IN16" s="836"/>
      <c r="IO16" s="836"/>
      <c r="IP16" s="836"/>
      <c r="IQ16" s="836"/>
      <c r="IR16" s="836"/>
      <c r="IS16" s="836"/>
      <c r="IT16" s="836"/>
      <c r="IU16" s="836"/>
    </row>
    <row r="17" spans="1:255" s="829" customFormat="1" ht="13.5" thickBot="1">
      <c r="A17" s="828">
        <v>1942</v>
      </c>
      <c r="B17" s="829" t="s">
        <v>1083</v>
      </c>
      <c r="C17" s="2048"/>
      <c r="D17" s="2049"/>
      <c r="E17" s="2049"/>
      <c r="F17" s="2049"/>
      <c r="G17" s="2050"/>
      <c r="H17" s="1738"/>
      <c r="I17" s="2051"/>
      <c r="J17" s="2052"/>
      <c r="K17" s="2052"/>
      <c r="L17" s="2052"/>
      <c r="M17" s="2054"/>
      <c r="N17" s="2054"/>
      <c r="O17" s="2052"/>
      <c r="P17" s="830"/>
      <c r="Q17" s="831"/>
      <c r="R17" s="831"/>
      <c r="S17" s="831"/>
      <c r="T17" s="831"/>
      <c r="U17" s="2055"/>
      <c r="V17" s="832"/>
      <c r="W17" s="832"/>
      <c r="X17" s="199"/>
      <c r="Y17" s="199"/>
      <c r="Z17" s="199"/>
      <c r="AA17" s="199"/>
      <c r="AB17" s="199"/>
      <c r="AC17" s="833"/>
      <c r="AD17" s="833"/>
      <c r="AE17" s="833"/>
      <c r="AF17" s="833"/>
      <c r="AG17" s="833"/>
      <c r="AH17" s="833"/>
      <c r="AI17" s="833"/>
      <c r="AJ17" s="833"/>
      <c r="AK17" s="833"/>
      <c r="AL17" s="833"/>
      <c r="AM17" s="833"/>
      <c r="AN17" s="833"/>
      <c r="AO17" s="833"/>
      <c r="AP17" s="833"/>
      <c r="AQ17" s="833"/>
      <c r="AR17" s="833"/>
      <c r="AS17" s="833"/>
      <c r="AT17" s="833"/>
      <c r="AU17" s="833"/>
      <c r="AV17" s="833"/>
      <c r="AW17" s="833"/>
      <c r="AX17" s="833"/>
      <c r="AY17" s="833"/>
      <c r="AZ17" s="833"/>
      <c r="BA17" s="833"/>
      <c r="BB17" s="833"/>
      <c r="BC17" s="833"/>
      <c r="BD17" s="833"/>
      <c r="BE17" s="833"/>
      <c r="BF17" s="833"/>
      <c r="BG17" s="833"/>
      <c r="BH17" s="833"/>
      <c r="BI17" s="833"/>
      <c r="BJ17" s="833"/>
      <c r="BK17" s="833"/>
      <c r="BL17" s="833"/>
      <c r="BM17" s="833"/>
      <c r="BN17" s="833"/>
      <c r="BO17" s="833"/>
      <c r="BP17" s="833"/>
      <c r="BQ17" s="833"/>
      <c r="BR17" s="833"/>
      <c r="BS17" s="833"/>
      <c r="BT17" s="833"/>
      <c r="BU17" s="833"/>
      <c r="BV17" s="833"/>
      <c r="BW17" s="833"/>
      <c r="BX17" s="833"/>
      <c r="BY17" s="833"/>
      <c r="BZ17" s="833"/>
      <c r="CA17" s="833"/>
      <c r="CB17" s="833"/>
      <c r="CC17" s="833"/>
      <c r="CD17" s="833"/>
      <c r="CE17" s="833"/>
      <c r="CF17" s="833"/>
      <c r="CG17" s="833"/>
      <c r="CH17" s="833"/>
      <c r="CI17" s="833"/>
      <c r="CJ17" s="833"/>
      <c r="CK17" s="833"/>
      <c r="CL17" s="833"/>
      <c r="CM17" s="833"/>
      <c r="CN17" s="833"/>
      <c r="CO17" s="833"/>
      <c r="CP17" s="833"/>
      <c r="CQ17" s="833"/>
      <c r="CR17" s="833"/>
      <c r="CS17" s="833"/>
      <c r="CT17" s="833"/>
      <c r="CU17" s="833"/>
      <c r="CV17" s="833"/>
      <c r="CW17" s="833"/>
      <c r="CX17" s="833"/>
      <c r="CY17" s="833"/>
      <c r="CZ17" s="833"/>
      <c r="DA17" s="833"/>
      <c r="DB17" s="833"/>
      <c r="DC17" s="833"/>
      <c r="DD17" s="833"/>
      <c r="DE17" s="833"/>
      <c r="DF17" s="833"/>
      <c r="DG17" s="833"/>
      <c r="DH17" s="833"/>
      <c r="DI17" s="833"/>
      <c r="DJ17" s="833"/>
      <c r="DK17" s="833"/>
      <c r="DL17" s="833"/>
      <c r="DM17" s="833"/>
      <c r="DN17" s="833"/>
      <c r="DO17" s="833"/>
      <c r="DP17" s="833"/>
      <c r="DQ17" s="833"/>
      <c r="DR17" s="833"/>
      <c r="DS17" s="833"/>
      <c r="DT17" s="833"/>
      <c r="DU17" s="833"/>
      <c r="DV17" s="833"/>
      <c r="DW17" s="833"/>
      <c r="DX17" s="833"/>
      <c r="DY17" s="833"/>
      <c r="DZ17" s="833"/>
      <c r="EA17" s="833"/>
      <c r="EB17" s="833"/>
      <c r="EC17" s="833"/>
      <c r="ED17" s="833"/>
      <c r="EE17" s="833"/>
      <c r="EF17" s="833"/>
      <c r="EG17" s="833"/>
      <c r="EH17" s="833"/>
      <c r="EI17" s="833"/>
      <c r="EJ17" s="833"/>
      <c r="EK17" s="833"/>
      <c r="EL17" s="833"/>
      <c r="EM17" s="833"/>
      <c r="EN17" s="833"/>
      <c r="EO17" s="833"/>
      <c r="EP17" s="833"/>
      <c r="EQ17" s="833"/>
      <c r="ER17" s="833"/>
      <c r="ES17" s="833"/>
      <c r="ET17" s="833"/>
      <c r="EU17" s="833"/>
      <c r="EV17" s="833"/>
      <c r="EW17" s="833"/>
      <c r="EX17" s="833"/>
      <c r="EY17" s="833"/>
      <c r="EZ17" s="833"/>
      <c r="FA17" s="833"/>
      <c r="FB17" s="833"/>
      <c r="FC17" s="833"/>
      <c r="FD17" s="833"/>
      <c r="FE17" s="833"/>
      <c r="FF17" s="833"/>
      <c r="FG17" s="833"/>
      <c r="FH17" s="833"/>
      <c r="FI17" s="833"/>
      <c r="FJ17" s="833"/>
      <c r="FK17" s="833"/>
      <c r="FL17" s="833"/>
      <c r="FM17" s="833"/>
      <c r="FN17" s="833"/>
      <c r="FO17" s="833"/>
      <c r="FP17" s="833"/>
      <c r="FQ17" s="833"/>
      <c r="FR17" s="833"/>
      <c r="FS17" s="833"/>
      <c r="FT17" s="833"/>
      <c r="FU17" s="833"/>
      <c r="FV17" s="833"/>
      <c r="FW17" s="833"/>
      <c r="FX17" s="833"/>
      <c r="FY17" s="833"/>
      <c r="FZ17" s="833"/>
      <c r="GA17" s="833"/>
      <c r="GB17" s="833"/>
      <c r="GC17" s="833"/>
      <c r="GD17" s="833"/>
      <c r="GE17" s="833"/>
      <c r="GF17" s="833"/>
      <c r="GG17" s="833"/>
      <c r="GH17" s="833"/>
      <c r="GI17" s="833"/>
      <c r="GJ17" s="833"/>
      <c r="GK17" s="833"/>
      <c r="GL17" s="833"/>
      <c r="GM17" s="833"/>
      <c r="GN17" s="833"/>
      <c r="GO17" s="833"/>
      <c r="GP17" s="833"/>
      <c r="GQ17" s="833"/>
      <c r="GR17" s="833"/>
      <c r="GS17" s="833"/>
      <c r="GT17" s="833"/>
      <c r="GU17" s="833"/>
      <c r="GV17" s="833"/>
      <c r="GW17" s="833"/>
      <c r="GX17" s="833"/>
      <c r="GY17" s="833"/>
      <c r="GZ17" s="833"/>
      <c r="HA17" s="833"/>
      <c r="HB17" s="833"/>
      <c r="HC17" s="833"/>
      <c r="HD17" s="833"/>
      <c r="HE17" s="833"/>
      <c r="HF17" s="833"/>
      <c r="HG17" s="833"/>
      <c r="HH17" s="833"/>
      <c r="HI17" s="833"/>
      <c r="HJ17" s="833"/>
      <c r="HK17" s="833"/>
      <c r="HL17" s="833"/>
      <c r="HM17" s="833"/>
      <c r="HN17" s="833"/>
      <c r="HO17" s="833"/>
      <c r="HP17" s="833"/>
      <c r="HQ17" s="833"/>
      <c r="HR17" s="833"/>
      <c r="HS17" s="833"/>
      <c r="HT17" s="833"/>
      <c r="HU17" s="833"/>
      <c r="HV17" s="833"/>
      <c r="HW17" s="833"/>
      <c r="HX17" s="833"/>
      <c r="HY17" s="833"/>
      <c r="HZ17" s="833"/>
      <c r="IA17" s="833"/>
      <c r="IB17" s="833"/>
      <c r="IC17" s="833"/>
      <c r="ID17" s="833"/>
      <c r="IE17" s="833"/>
      <c r="IF17" s="833"/>
      <c r="IG17" s="833"/>
      <c r="IH17" s="833"/>
      <c r="II17" s="833"/>
      <c r="IJ17" s="833"/>
      <c r="IK17" s="833"/>
      <c r="IL17" s="833"/>
      <c r="IM17" s="833"/>
      <c r="IN17" s="833"/>
      <c r="IO17" s="833"/>
      <c r="IP17" s="833"/>
      <c r="IQ17" s="833"/>
      <c r="IR17" s="833"/>
      <c r="IS17" s="833"/>
      <c r="IT17" s="833"/>
      <c r="IU17" s="833"/>
    </row>
    <row r="18" spans="1:255" s="824" customFormat="1" ht="13.5" thickBot="1">
      <c r="A18" s="823"/>
      <c r="B18" s="824" t="s">
        <v>685</v>
      </c>
      <c r="C18" s="2056"/>
      <c r="D18" s="2081">
        <f>IF(Q13="","",Q13)</f>
      </c>
      <c r="E18" s="2057"/>
      <c r="F18" s="2057"/>
      <c r="G18" s="2058"/>
      <c r="H18" s="1739"/>
      <c r="I18" s="2059"/>
      <c r="J18" s="2062">
        <f aca="true" t="shared" si="2" ref="J18:K21">IF(S13="","",S13)</f>
      </c>
      <c r="K18" s="2062">
        <f t="shared" si="2"/>
      </c>
      <c r="L18" s="2062">
        <f>IF(R15="","",R15)</f>
      </c>
      <c r="M18" s="2063"/>
      <c r="N18" s="2063"/>
      <c r="O18" s="2063"/>
      <c r="P18" s="838" t="s">
        <v>1329</v>
      </c>
      <c r="Q18" s="826"/>
      <c r="R18" s="826"/>
      <c r="S18" s="826"/>
      <c r="T18" s="826"/>
      <c r="U18" s="2064">
        <f t="shared" si="0"/>
        <v>0</v>
      </c>
      <c r="V18" s="827"/>
      <c r="W18" s="827"/>
      <c r="X18" s="199"/>
      <c r="Y18" s="199"/>
      <c r="Z18" s="199"/>
      <c r="AA18" s="199"/>
      <c r="AB18" s="199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  <c r="DO18" s="595"/>
      <c r="DP18" s="595"/>
      <c r="DQ18" s="595"/>
      <c r="DR18" s="595"/>
      <c r="DS18" s="595"/>
      <c r="DT18" s="595"/>
      <c r="DU18" s="595"/>
      <c r="DV18" s="595"/>
      <c r="DW18" s="595"/>
      <c r="DX18" s="595"/>
      <c r="DY18" s="595"/>
      <c r="DZ18" s="595"/>
      <c r="EA18" s="595"/>
      <c r="EB18" s="595"/>
      <c r="EC18" s="595"/>
      <c r="ED18" s="595"/>
      <c r="EE18" s="595"/>
      <c r="EF18" s="595"/>
      <c r="EG18" s="595"/>
      <c r="EH18" s="595"/>
      <c r="EI18" s="595"/>
      <c r="EJ18" s="595"/>
      <c r="EK18" s="595"/>
      <c r="EL18" s="595"/>
      <c r="EM18" s="595"/>
      <c r="EN18" s="595"/>
      <c r="EO18" s="595"/>
      <c r="EP18" s="595"/>
      <c r="EQ18" s="595"/>
      <c r="ER18" s="595"/>
      <c r="ES18" s="595"/>
      <c r="ET18" s="595"/>
      <c r="EU18" s="595"/>
      <c r="EV18" s="595"/>
      <c r="EW18" s="595"/>
      <c r="EX18" s="595"/>
      <c r="EY18" s="595"/>
      <c r="EZ18" s="595"/>
      <c r="FA18" s="595"/>
      <c r="FB18" s="595"/>
      <c r="FC18" s="595"/>
      <c r="FD18" s="595"/>
      <c r="FE18" s="595"/>
      <c r="FF18" s="595"/>
      <c r="FG18" s="595"/>
      <c r="FH18" s="595"/>
      <c r="FI18" s="595"/>
      <c r="FJ18" s="595"/>
      <c r="FK18" s="595"/>
      <c r="FL18" s="595"/>
      <c r="FM18" s="595"/>
      <c r="FN18" s="595"/>
      <c r="FO18" s="595"/>
      <c r="FP18" s="595"/>
      <c r="FQ18" s="595"/>
      <c r="FR18" s="595"/>
      <c r="FS18" s="595"/>
      <c r="FT18" s="595"/>
      <c r="FU18" s="595"/>
      <c r="FV18" s="595"/>
      <c r="FW18" s="595"/>
      <c r="FX18" s="595"/>
      <c r="FY18" s="595"/>
      <c r="FZ18" s="595"/>
      <c r="GA18" s="595"/>
      <c r="GB18" s="595"/>
      <c r="GC18" s="595"/>
      <c r="GD18" s="595"/>
      <c r="GE18" s="595"/>
      <c r="GF18" s="595"/>
      <c r="GG18" s="595"/>
      <c r="GH18" s="595"/>
      <c r="GI18" s="595"/>
      <c r="GJ18" s="595"/>
      <c r="GK18" s="595"/>
      <c r="GL18" s="595"/>
      <c r="GM18" s="595"/>
      <c r="GN18" s="595"/>
      <c r="GO18" s="595"/>
      <c r="GP18" s="595"/>
      <c r="GQ18" s="595"/>
      <c r="GR18" s="595"/>
      <c r="GS18" s="595"/>
      <c r="GT18" s="595"/>
      <c r="GU18" s="595"/>
      <c r="GV18" s="595"/>
      <c r="GW18" s="595"/>
      <c r="GX18" s="595"/>
      <c r="GY18" s="595"/>
      <c r="GZ18" s="595"/>
      <c r="HA18" s="595"/>
      <c r="HB18" s="595"/>
      <c r="HC18" s="595"/>
      <c r="HD18" s="595"/>
      <c r="HE18" s="595"/>
      <c r="HF18" s="595"/>
      <c r="HG18" s="595"/>
      <c r="HH18" s="595"/>
      <c r="HI18" s="595"/>
      <c r="HJ18" s="595"/>
      <c r="HK18" s="595"/>
      <c r="HL18" s="595"/>
      <c r="HM18" s="595"/>
      <c r="HN18" s="595"/>
      <c r="HO18" s="595"/>
      <c r="HP18" s="595"/>
      <c r="HQ18" s="595"/>
      <c r="HR18" s="595"/>
      <c r="HS18" s="595"/>
      <c r="HT18" s="595"/>
      <c r="HU18" s="595"/>
      <c r="HV18" s="595"/>
      <c r="HW18" s="595"/>
      <c r="HX18" s="595"/>
      <c r="HY18" s="595"/>
      <c r="HZ18" s="595"/>
      <c r="IA18" s="595"/>
      <c r="IB18" s="595"/>
      <c r="IC18" s="595"/>
      <c r="ID18" s="595"/>
      <c r="IE18" s="595"/>
      <c r="IF18" s="595"/>
      <c r="IG18" s="595"/>
      <c r="IH18" s="595"/>
      <c r="II18" s="595"/>
      <c r="IJ18" s="595"/>
      <c r="IK18" s="595"/>
      <c r="IL18" s="595"/>
      <c r="IM18" s="595"/>
      <c r="IN18" s="595"/>
      <c r="IO18" s="595"/>
      <c r="IP18" s="595"/>
      <c r="IQ18" s="595"/>
      <c r="IR18" s="595"/>
      <c r="IS18" s="595"/>
      <c r="IT18" s="595"/>
      <c r="IU18" s="595"/>
    </row>
    <row r="19" spans="1:255" s="187" customFormat="1" ht="13.5" thickBot="1">
      <c r="A19" s="240" t="s">
        <v>206</v>
      </c>
      <c r="B19" s="187" t="s">
        <v>687</v>
      </c>
      <c r="C19" s="2065"/>
      <c r="D19" s="2073">
        <f>IF(Q14="","",Q14)</f>
      </c>
      <c r="E19" s="2066"/>
      <c r="F19" s="2066"/>
      <c r="G19" s="2067"/>
      <c r="H19" s="1740"/>
      <c r="I19" s="2068"/>
      <c r="J19" s="2071">
        <f t="shared" si="2"/>
      </c>
      <c r="K19" s="2071">
        <f t="shared" si="2"/>
      </c>
      <c r="L19" s="2071">
        <f>IF(R16="","",R16)</f>
      </c>
      <c r="M19" s="2072"/>
      <c r="N19" s="2072"/>
      <c r="O19" s="2072"/>
      <c r="P19" s="390"/>
      <c r="Q19" s="241"/>
      <c r="R19" s="241"/>
      <c r="S19" s="241"/>
      <c r="T19" s="241"/>
      <c r="U19" s="2039">
        <f t="shared" si="0"/>
        <v>0</v>
      </c>
      <c r="V19" s="815"/>
      <c r="W19" s="815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</row>
    <row r="20" spans="1:255" s="187" customFormat="1" ht="13.5" thickBot="1">
      <c r="A20" s="240" t="s">
        <v>206</v>
      </c>
      <c r="B20" s="187" t="s">
        <v>682</v>
      </c>
      <c r="C20" s="2065"/>
      <c r="D20" s="2073">
        <f>IF(Q15="","",Q15)</f>
      </c>
      <c r="E20" s="2066"/>
      <c r="F20" s="2066"/>
      <c r="G20" s="2067"/>
      <c r="H20" s="1740"/>
      <c r="I20" s="2068"/>
      <c r="J20" s="2071">
        <f t="shared" si="2"/>
      </c>
      <c r="K20" s="2071">
        <f t="shared" si="2"/>
      </c>
      <c r="L20" s="2071">
        <f>IF(R18="","",R18)</f>
      </c>
      <c r="M20" s="2072"/>
      <c r="N20" s="2072"/>
      <c r="O20" s="2072"/>
      <c r="P20" s="391"/>
      <c r="Q20" s="241"/>
      <c r="R20" s="241"/>
      <c r="S20" s="241"/>
      <c r="T20" s="241"/>
      <c r="U20" s="2039">
        <f t="shared" si="0"/>
        <v>0</v>
      </c>
      <c r="V20" s="815"/>
      <c r="W20" s="815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</row>
    <row r="21" spans="1:255" s="817" customFormat="1" ht="13.5" thickBot="1">
      <c r="A21" s="816" t="s">
        <v>206</v>
      </c>
      <c r="B21" s="817" t="s">
        <v>684</v>
      </c>
      <c r="C21" s="2074"/>
      <c r="D21" s="2082">
        <f>IF(Q16="","",Q16)</f>
      </c>
      <c r="E21" s="2075"/>
      <c r="F21" s="2075"/>
      <c r="G21" s="2076"/>
      <c r="H21" s="1737"/>
      <c r="I21" s="2077"/>
      <c r="J21" s="2078">
        <f t="shared" si="2"/>
      </c>
      <c r="K21" s="2078">
        <f t="shared" si="2"/>
      </c>
      <c r="L21" s="2078">
        <f>IF(R19="","",R19)</f>
      </c>
      <c r="M21" s="2080"/>
      <c r="N21" s="2080"/>
      <c r="O21" s="2080"/>
      <c r="P21" s="818"/>
      <c r="Q21" s="834"/>
      <c r="R21" s="834"/>
      <c r="S21" s="834"/>
      <c r="T21" s="834"/>
      <c r="U21" s="2047">
        <f t="shared" si="0"/>
        <v>0</v>
      </c>
      <c r="V21" s="835"/>
      <c r="W21" s="835"/>
      <c r="X21" s="199"/>
      <c r="Y21" s="199"/>
      <c r="Z21" s="199"/>
      <c r="AA21" s="199"/>
      <c r="AB21" s="199"/>
      <c r="AC21" s="836"/>
      <c r="AD21" s="836"/>
      <c r="AE21" s="836"/>
      <c r="AF21" s="836"/>
      <c r="AG21" s="836"/>
      <c r="AH21" s="836"/>
      <c r="AI21" s="836"/>
      <c r="AJ21" s="836"/>
      <c r="AK21" s="836"/>
      <c r="AL21" s="836"/>
      <c r="AM21" s="836"/>
      <c r="AN21" s="836"/>
      <c r="AO21" s="836"/>
      <c r="AP21" s="836"/>
      <c r="AQ21" s="836"/>
      <c r="AR21" s="836"/>
      <c r="AS21" s="836"/>
      <c r="AT21" s="836"/>
      <c r="AU21" s="836"/>
      <c r="AV21" s="836"/>
      <c r="AW21" s="836"/>
      <c r="AX21" s="836"/>
      <c r="AY21" s="836"/>
      <c r="AZ21" s="836"/>
      <c r="BA21" s="836"/>
      <c r="BB21" s="836"/>
      <c r="BC21" s="836"/>
      <c r="BD21" s="836"/>
      <c r="BE21" s="836"/>
      <c r="BF21" s="836"/>
      <c r="BG21" s="836"/>
      <c r="BH21" s="836"/>
      <c r="BI21" s="836"/>
      <c r="BJ21" s="836"/>
      <c r="BK21" s="836"/>
      <c r="BL21" s="836"/>
      <c r="BM21" s="836"/>
      <c r="BN21" s="836"/>
      <c r="BO21" s="836"/>
      <c r="BP21" s="836"/>
      <c r="BQ21" s="836"/>
      <c r="BR21" s="836"/>
      <c r="BS21" s="836"/>
      <c r="BT21" s="836"/>
      <c r="BU21" s="836"/>
      <c r="BV21" s="836"/>
      <c r="BW21" s="836"/>
      <c r="BX21" s="836"/>
      <c r="BY21" s="836"/>
      <c r="BZ21" s="836"/>
      <c r="CA21" s="836"/>
      <c r="CB21" s="836"/>
      <c r="CC21" s="836"/>
      <c r="CD21" s="836"/>
      <c r="CE21" s="836"/>
      <c r="CF21" s="836"/>
      <c r="CG21" s="836"/>
      <c r="CH21" s="836"/>
      <c r="CI21" s="836"/>
      <c r="CJ21" s="836"/>
      <c r="CK21" s="836"/>
      <c r="CL21" s="836"/>
      <c r="CM21" s="836"/>
      <c r="CN21" s="836"/>
      <c r="CO21" s="836"/>
      <c r="CP21" s="836"/>
      <c r="CQ21" s="836"/>
      <c r="CR21" s="836"/>
      <c r="CS21" s="836"/>
      <c r="CT21" s="836"/>
      <c r="CU21" s="836"/>
      <c r="CV21" s="836"/>
      <c r="CW21" s="836"/>
      <c r="CX21" s="836"/>
      <c r="CY21" s="836"/>
      <c r="CZ21" s="836"/>
      <c r="DA21" s="836"/>
      <c r="DB21" s="836"/>
      <c r="DC21" s="836"/>
      <c r="DD21" s="836"/>
      <c r="DE21" s="836"/>
      <c r="DF21" s="836"/>
      <c r="DG21" s="836"/>
      <c r="DH21" s="836"/>
      <c r="DI21" s="836"/>
      <c r="DJ21" s="836"/>
      <c r="DK21" s="836"/>
      <c r="DL21" s="836"/>
      <c r="DM21" s="836"/>
      <c r="DN21" s="836"/>
      <c r="DO21" s="836"/>
      <c r="DP21" s="836"/>
      <c r="DQ21" s="836"/>
      <c r="DR21" s="836"/>
      <c r="DS21" s="836"/>
      <c r="DT21" s="836"/>
      <c r="DU21" s="836"/>
      <c r="DV21" s="836"/>
      <c r="DW21" s="836"/>
      <c r="DX21" s="836"/>
      <c r="DY21" s="836"/>
      <c r="DZ21" s="836"/>
      <c r="EA21" s="836"/>
      <c r="EB21" s="836"/>
      <c r="EC21" s="836"/>
      <c r="ED21" s="836"/>
      <c r="EE21" s="836"/>
      <c r="EF21" s="836"/>
      <c r="EG21" s="836"/>
      <c r="EH21" s="836"/>
      <c r="EI21" s="836"/>
      <c r="EJ21" s="836"/>
      <c r="EK21" s="836"/>
      <c r="EL21" s="836"/>
      <c r="EM21" s="836"/>
      <c r="EN21" s="836"/>
      <c r="EO21" s="836"/>
      <c r="EP21" s="836"/>
      <c r="EQ21" s="836"/>
      <c r="ER21" s="836"/>
      <c r="ES21" s="836"/>
      <c r="ET21" s="836"/>
      <c r="EU21" s="836"/>
      <c r="EV21" s="836"/>
      <c r="EW21" s="836"/>
      <c r="EX21" s="836"/>
      <c r="EY21" s="836"/>
      <c r="EZ21" s="836"/>
      <c r="FA21" s="836"/>
      <c r="FB21" s="836"/>
      <c r="FC21" s="836"/>
      <c r="FD21" s="836"/>
      <c r="FE21" s="836"/>
      <c r="FF21" s="836"/>
      <c r="FG21" s="836"/>
      <c r="FH21" s="836"/>
      <c r="FI21" s="836"/>
      <c r="FJ21" s="836"/>
      <c r="FK21" s="836"/>
      <c r="FL21" s="836"/>
      <c r="FM21" s="836"/>
      <c r="FN21" s="836"/>
      <c r="FO21" s="836"/>
      <c r="FP21" s="836"/>
      <c r="FQ21" s="836"/>
      <c r="FR21" s="836"/>
      <c r="FS21" s="836"/>
      <c r="FT21" s="836"/>
      <c r="FU21" s="836"/>
      <c r="FV21" s="836"/>
      <c r="FW21" s="836"/>
      <c r="FX21" s="836"/>
      <c r="FY21" s="836"/>
      <c r="FZ21" s="836"/>
      <c r="GA21" s="836"/>
      <c r="GB21" s="836"/>
      <c r="GC21" s="836"/>
      <c r="GD21" s="836"/>
      <c r="GE21" s="836"/>
      <c r="GF21" s="836"/>
      <c r="GG21" s="836"/>
      <c r="GH21" s="836"/>
      <c r="GI21" s="836"/>
      <c r="GJ21" s="836"/>
      <c r="GK21" s="836"/>
      <c r="GL21" s="836"/>
      <c r="GM21" s="836"/>
      <c r="GN21" s="836"/>
      <c r="GO21" s="836"/>
      <c r="GP21" s="836"/>
      <c r="GQ21" s="836"/>
      <c r="GR21" s="836"/>
      <c r="GS21" s="836"/>
      <c r="GT21" s="836"/>
      <c r="GU21" s="836"/>
      <c r="GV21" s="836"/>
      <c r="GW21" s="836"/>
      <c r="GX21" s="836"/>
      <c r="GY21" s="836"/>
      <c r="GZ21" s="836"/>
      <c r="HA21" s="836"/>
      <c r="HB21" s="836"/>
      <c r="HC21" s="836"/>
      <c r="HD21" s="836"/>
      <c r="HE21" s="836"/>
      <c r="HF21" s="836"/>
      <c r="HG21" s="836"/>
      <c r="HH21" s="836"/>
      <c r="HI21" s="836"/>
      <c r="HJ21" s="836"/>
      <c r="HK21" s="836"/>
      <c r="HL21" s="836"/>
      <c r="HM21" s="836"/>
      <c r="HN21" s="836"/>
      <c r="HO21" s="836"/>
      <c r="HP21" s="836"/>
      <c r="HQ21" s="836"/>
      <c r="HR21" s="836"/>
      <c r="HS21" s="836"/>
      <c r="HT21" s="836"/>
      <c r="HU21" s="836"/>
      <c r="HV21" s="836"/>
      <c r="HW21" s="836"/>
      <c r="HX21" s="836"/>
      <c r="HY21" s="836"/>
      <c r="HZ21" s="836"/>
      <c r="IA21" s="836"/>
      <c r="IB21" s="836"/>
      <c r="IC21" s="836"/>
      <c r="ID21" s="836"/>
      <c r="IE21" s="836"/>
      <c r="IF21" s="836"/>
      <c r="IG21" s="836"/>
      <c r="IH21" s="836"/>
      <c r="II21" s="836"/>
      <c r="IJ21" s="836"/>
      <c r="IK21" s="836"/>
      <c r="IL21" s="836"/>
      <c r="IM21" s="836"/>
      <c r="IN21" s="836"/>
      <c r="IO21" s="836"/>
      <c r="IP21" s="836"/>
      <c r="IQ21" s="836"/>
      <c r="IR21" s="836"/>
      <c r="IS21" s="836"/>
      <c r="IT21" s="836"/>
      <c r="IU21" s="836"/>
    </row>
    <row r="22" spans="1:255" s="829" customFormat="1" ht="13.5" thickBot="1">
      <c r="A22" s="828">
        <v>1943</v>
      </c>
      <c r="B22" s="829" t="s">
        <v>1083</v>
      </c>
      <c r="C22" s="2048"/>
      <c r="D22" s="2049"/>
      <c r="E22" s="2049"/>
      <c r="F22" s="2049"/>
      <c r="G22" s="2050"/>
      <c r="H22" s="1738"/>
      <c r="I22" s="2051"/>
      <c r="J22" s="2052"/>
      <c r="K22" s="2052"/>
      <c r="L22" s="2052"/>
      <c r="M22" s="2054"/>
      <c r="N22" s="2054"/>
      <c r="O22" s="2052"/>
      <c r="P22" s="830"/>
      <c r="Q22" s="831"/>
      <c r="R22" s="831"/>
      <c r="S22" s="831"/>
      <c r="T22" s="831"/>
      <c r="U22" s="2055"/>
      <c r="V22" s="832"/>
      <c r="W22" s="832"/>
      <c r="X22" s="199"/>
      <c r="Y22" s="199"/>
      <c r="Z22" s="199"/>
      <c r="AA22" s="199"/>
      <c r="AB22" s="199"/>
      <c r="AC22" s="833"/>
      <c r="AD22" s="833"/>
      <c r="AE22" s="833"/>
      <c r="AF22" s="833"/>
      <c r="AG22" s="833"/>
      <c r="AH22" s="833"/>
      <c r="AI22" s="833"/>
      <c r="AJ22" s="833"/>
      <c r="AK22" s="833"/>
      <c r="AL22" s="833"/>
      <c r="AM22" s="833"/>
      <c r="AN22" s="833"/>
      <c r="AO22" s="833"/>
      <c r="AP22" s="833"/>
      <c r="AQ22" s="833"/>
      <c r="AR22" s="833"/>
      <c r="AS22" s="833"/>
      <c r="AT22" s="833"/>
      <c r="AU22" s="833"/>
      <c r="AV22" s="833"/>
      <c r="AW22" s="833"/>
      <c r="AX22" s="833"/>
      <c r="AY22" s="833"/>
      <c r="AZ22" s="833"/>
      <c r="BA22" s="833"/>
      <c r="BB22" s="833"/>
      <c r="BC22" s="833"/>
      <c r="BD22" s="833"/>
      <c r="BE22" s="833"/>
      <c r="BF22" s="833"/>
      <c r="BG22" s="833"/>
      <c r="BH22" s="833"/>
      <c r="BI22" s="833"/>
      <c r="BJ22" s="833"/>
      <c r="BK22" s="833"/>
      <c r="BL22" s="833"/>
      <c r="BM22" s="833"/>
      <c r="BN22" s="833"/>
      <c r="BO22" s="833"/>
      <c r="BP22" s="833"/>
      <c r="BQ22" s="833"/>
      <c r="BR22" s="833"/>
      <c r="BS22" s="833"/>
      <c r="BT22" s="833"/>
      <c r="BU22" s="833"/>
      <c r="BV22" s="833"/>
      <c r="BW22" s="833"/>
      <c r="BX22" s="833"/>
      <c r="BY22" s="833"/>
      <c r="BZ22" s="833"/>
      <c r="CA22" s="833"/>
      <c r="CB22" s="833"/>
      <c r="CC22" s="833"/>
      <c r="CD22" s="833"/>
      <c r="CE22" s="833"/>
      <c r="CF22" s="833"/>
      <c r="CG22" s="833"/>
      <c r="CH22" s="833"/>
      <c r="CI22" s="833"/>
      <c r="CJ22" s="833"/>
      <c r="CK22" s="833"/>
      <c r="CL22" s="833"/>
      <c r="CM22" s="833"/>
      <c r="CN22" s="833"/>
      <c r="CO22" s="833"/>
      <c r="CP22" s="833"/>
      <c r="CQ22" s="833"/>
      <c r="CR22" s="833"/>
      <c r="CS22" s="833"/>
      <c r="CT22" s="833"/>
      <c r="CU22" s="833"/>
      <c r="CV22" s="833"/>
      <c r="CW22" s="833"/>
      <c r="CX22" s="833"/>
      <c r="CY22" s="833"/>
      <c r="CZ22" s="833"/>
      <c r="DA22" s="833"/>
      <c r="DB22" s="833"/>
      <c r="DC22" s="833"/>
      <c r="DD22" s="833"/>
      <c r="DE22" s="833"/>
      <c r="DF22" s="833"/>
      <c r="DG22" s="833"/>
      <c r="DH22" s="833"/>
      <c r="DI22" s="833"/>
      <c r="DJ22" s="833"/>
      <c r="DK22" s="833"/>
      <c r="DL22" s="833"/>
      <c r="DM22" s="833"/>
      <c r="DN22" s="833"/>
      <c r="DO22" s="833"/>
      <c r="DP22" s="833"/>
      <c r="DQ22" s="833"/>
      <c r="DR22" s="833"/>
      <c r="DS22" s="833"/>
      <c r="DT22" s="833"/>
      <c r="DU22" s="833"/>
      <c r="DV22" s="833"/>
      <c r="DW22" s="833"/>
      <c r="DX22" s="833"/>
      <c r="DY22" s="833"/>
      <c r="DZ22" s="833"/>
      <c r="EA22" s="833"/>
      <c r="EB22" s="833"/>
      <c r="EC22" s="833"/>
      <c r="ED22" s="833"/>
      <c r="EE22" s="833"/>
      <c r="EF22" s="833"/>
      <c r="EG22" s="833"/>
      <c r="EH22" s="833"/>
      <c r="EI22" s="833"/>
      <c r="EJ22" s="833"/>
      <c r="EK22" s="833"/>
      <c r="EL22" s="833"/>
      <c r="EM22" s="833"/>
      <c r="EN22" s="833"/>
      <c r="EO22" s="833"/>
      <c r="EP22" s="833"/>
      <c r="EQ22" s="833"/>
      <c r="ER22" s="833"/>
      <c r="ES22" s="833"/>
      <c r="ET22" s="833"/>
      <c r="EU22" s="833"/>
      <c r="EV22" s="833"/>
      <c r="EW22" s="833"/>
      <c r="EX22" s="833"/>
      <c r="EY22" s="833"/>
      <c r="EZ22" s="833"/>
      <c r="FA22" s="833"/>
      <c r="FB22" s="833"/>
      <c r="FC22" s="833"/>
      <c r="FD22" s="833"/>
      <c r="FE22" s="833"/>
      <c r="FF22" s="833"/>
      <c r="FG22" s="833"/>
      <c r="FH22" s="833"/>
      <c r="FI22" s="833"/>
      <c r="FJ22" s="833"/>
      <c r="FK22" s="833"/>
      <c r="FL22" s="833"/>
      <c r="FM22" s="833"/>
      <c r="FN22" s="833"/>
      <c r="FO22" s="833"/>
      <c r="FP22" s="833"/>
      <c r="FQ22" s="833"/>
      <c r="FR22" s="833"/>
      <c r="FS22" s="833"/>
      <c r="FT22" s="833"/>
      <c r="FU22" s="833"/>
      <c r="FV22" s="833"/>
      <c r="FW22" s="833"/>
      <c r="FX22" s="833"/>
      <c r="FY22" s="833"/>
      <c r="FZ22" s="833"/>
      <c r="GA22" s="833"/>
      <c r="GB22" s="833"/>
      <c r="GC22" s="833"/>
      <c r="GD22" s="833"/>
      <c r="GE22" s="833"/>
      <c r="GF22" s="833"/>
      <c r="GG22" s="833"/>
      <c r="GH22" s="833"/>
      <c r="GI22" s="833"/>
      <c r="GJ22" s="833"/>
      <c r="GK22" s="833"/>
      <c r="GL22" s="833"/>
      <c r="GM22" s="833"/>
      <c r="GN22" s="833"/>
      <c r="GO22" s="833"/>
      <c r="GP22" s="833"/>
      <c r="GQ22" s="833"/>
      <c r="GR22" s="833"/>
      <c r="GS22" s="833"/>
      <c r="GT22" s="833"/>
      <c r="GU22" s="833"/>
      <c r="GV22" s="833"/>
      <c r="GW22" s="833"/>
      <c r="GX22" s="833"/>
      <c r="GY22" s="833"/>
      <c r="GZ22" s="833"/>
      <c r="HA22" s="833"/>
      <c r="HB22" s="833"/>
      <c r="HC22" s="833"/>
      <c r="HD22" s="833"/>
      <c r="HE22" s="833"/>
      <c r="HF22" s="833"/>
      <c r="HG22" s="833"/>
      <c r="HH22" s="833"/>
      <c r="HI22" s="833"/>
      <c r="HJ22" s="833"/>
      <c r="HK22" s="833"/>
      <c r="HL22" s="833"/>
      <c r="HM22" s="833"/>
      <c r="HN22" s="833"/>
      <c r="HO22" s="833"/>
      <c r="HP22" s="833"/>
      <c r="HQ22" s="833"/>
      <c r="HR22" s="833"/>
      <c r="HS22" s="833"/>
      <c r="HT22" s="833"/>
      <c r="HU22" s="833"/>
      <c r="HV22" s="833"/>
      <c r="HW22" s="833"/>
      <c r="HX22" s="833"/>
      <c r="HY22" s="833"/>
      <c r="HZ22" s="833"/>
      <c r="IA22" s="833"/>
      <c r="IB22" s="833"/>
      <c r="IC22" s="833"/>
      <c r="ID22" s="833"/>
      <c r="IE22" s="833"/>
      <c r="IF22" s="833"/>
      <c r="IG22" s="833"/>
      <c r="IH22" s="833"/>
      <c r="II22" s="833"/>
      <c r="IJ22" s="833"/>
      <c r="IK22" s="833"/>
      <c r="IL22" s="833"/>
      <c r="IM22" s="833"/>
      <c r="IN22" s="833"/>
      <c r="IO22" s="833"/>
      <c r="IP22" s="833"/>
      <c r="IQ22" s="833"/>
      <c r="IR22" s="833"/>
      <c r="IS22" s="833"/>
      <c r="IT22" s="833"/>
      <c r="IU22" s="833"/>
    </row>
    <row r="23" spans="1:255" s="824" customFormat="1" ht="13.5" thickBot="1">
      <c r="A23" s="823"/>
      <c r="B23" s="824" t="s">
        <v>685</v>
      </c>
      <c r="C23" s="2056"/>
      <c r="D23" s="2081">
        <f>IF(Q18="","",Q18)</f>
      </c>
      <c r="E23" s="2057"/>
      <c r="F23" s="2057"/>
      <c r="G23" s="2058"/>
      <c r="H23" s="1739"/>
      <c r="I23" s="2059"/>
      <c r="J23" s="2062">
        <f aca="true" t="shared" si="3" ref="J23:K26">IF(S18="","",S18)</f>
      </c>
      <c r="K23" s="2062">
        <f t="shared" si="3"/>
      </c>
      <c r="L23" s="2062">
        <f>IF(R20="","",R20)</f>
      </c>
      <c r="M23" s="2063"/>
      <c r="N23" s="2063"/>
      <c r="O23" s="2063"/>
      <c r="P23" s="825"/>
      <c r="Q23" s="826"/>
      <c r="R23" s="826"/>
      <c r="S23" s="826"/>
      <c r="T23" s="826"/>
      <c r="U23" s="2064">
        <f t="shared" si="0"/>
        <v>0</v>
      </c>
      <c r="V23" s="827"/>
      <c r="W23" s="827"/>
      <c r="X23" s="199"/>
      <c r="Y23" s="199"/>
      <c r="Z23" s="199"/>
      <c r="AA23" s="199"/>
      <c r="AB23" s="199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95"/>
      <c r="BG23" s="595"/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595"/>
      <c r="BX23" s="595"/>
      <c r="BY23" s="595"/>
      <c r="BZ23" s="595"/>
      <c r="CA23" s="595"/>
      <c r="CB23" s="595"/>
      <c r="CC23" s="595"/>
      <c r="CD23" s="595"/>
      <c r="CE23" s="595"/>
      <c r="CF23" s="595"/>
      <c r="CG23" s="595"/>
      <c r="CH23" s="595"/>
      <c r="CI23" s="595"/>
      <c r="CJ23" s="595"/>
      <c r="CK23" s="595"/>
      <c r="CL23" s="595"/>
      <c r="CM23" s="595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  <c r="DG23" s="595"/>
      <c r="DH23" s="595"/>
      <c r="DI23" s="595"/>
      <c r="DJ23" s="595"/>
      <c r="DK23" s="595"/>
      <c r="DL23" s="595"/>
      <c r="DM23" s="595"/>
      <c r="DN23" s="595"/>
      <c r="DO23" s="595"/>
      <c r="DP23" s="595"/>
      <c r="DQ23" s="595"/>
      <c r="DR23" s="595"/>
      <c r="DS23" s="595"/>
      <c r="DT23" s="595"/>
      <c r="DU23" s="595"/>
      <c r="DV23" s="595"/>
      <c r="DW23" s="595"/>
      <c r="DX23" s="595"/>
      <c r="DY23" s="595"/>
      <c r="DZ23" s="595"/>
      <c r="EA23" s="595"/>
      <c r="EB23" s="595"/>
      <c r="EC23" s="595"/>
      <c r="ED23" s="595"/>
      <c r="EE23" s="595"/>
      <c r="EF23" s="595"/>
      <c r="EG23" s="595"/>
      <c r="EH23" s="595"/>
      <c r="EI23" s="595"/>
      <c r="EJ23" s="595"/>
      <c r="EK23" s="595"/>
      <c r="EL23" s="595"/>
      <c r="EM23" s="595"/>
      <c r="EN23" s="595"/>
      <c r="EO23" s="595"/>
      <c r="EP23" s="595"/>
      <c r="EQ23" s="595"/>
      <c r="ER23" s="595"/>
      <c r="ES23" s="595"/>
      <c r="ET23" s="595"/>
      <c r="EU23" s="595"/>
      <c r="EV23" s="595"/>
      <c r="EW23" s="595"/>
      <c r="EX23" s="595"/>
      <c r="EY23" s="595"/>
      <c r="EZ23" s="595"/>
      <c r="FA23" s="595"/>
      <c r="FB23" s="595"/>
      <c r="FC23" s="595"/>
      <c r="FD23" s="595"/>
      <c r="FE23" s="595"/>
      <c r="FF23" s="595"/>
      <c r="FG23" s="595"/>
      <c r="FH23" s="595"/>
      <c r="FI23" s="595"/>
      <c r="FJ23" s="595"/>
      <c r="FK23" s="595"/>
      <c r="FL23" s="595"/>
      <c r="FM23" s="595"/>
      <c r="FN23" s="595"/>
      <c r="FO23" s="595"/>
      <c r="FP23" s="595"/>
      <c r="FQ23" s="595"/>
      <c r="FR23" s="595"/>
      <c r="FS23" s="595"/>
      <c r="FT23" s="595"/>
      <c r="FU23" s="595"/>
      <c r="FV23" s="595"/>
      <c r="FW23" s="595"/>
      <c r="FX23" s="595"/>
      <c r="FY23" s="595"/>
      <c r="FZ23" s="595"/>
      <c r="GA23" s="595"/>
      <c r="GB23" s="595"/>
      <c r="GC23" s="595"/>
      <c r="GD23" s="595"/>
      <c r="GE23" s="595"/>
      <c r="GF23" s="595"/>
      <c r="GG23" s="595"/>
      <c r="GH23" s="595"/>
      <c r="GI23" s="595"/>
      <c r="GJ23" s="595"/>
      <c r="GK23" s="595"/>
      <c r="GL23" s="595"/>
      <c r="GM23" s="595"/>
      <c r="GN23" s="595"/>
      <c r="GO23" s="595"/>
      <c r="GP23" s="595"/>
      <c r="GQ23" s="595"/>
      <c r="GR23" s="595"/>
      <c r="GS23" s="595"/>
      <c r="GT23" s="595"/>
      <c r="GU23" s="595"/>
      <c r="GV23" s="595"/>
      <c r="GW23" s="595"/>
      <c r="GX23" s="595"/>
      <c r="GY23" s="595"/>
      <c r="GZ23" s="595"/>
      <c r="HA23" s="595"/>
      <c r="HB23" s="595"/>
      <c r="HC23" s="595"/>
      <c r="HD23" s="595"/>
      <c r="HE23" s="595"/>
      <c r="HF23" s="595"/>
      <c r="HG23" s="595"/>
      <c r="HH23" s="595"/>
      <c r="HI23" s="595"/>
      <c r="HJ23" s="595"/>
      <c r="HK23" s="595"/>
      <c r="HL23" s="595"/>
      <c r="HM23" s="595"/>
      <c r="HN23" s="595"/>
      <c r="HO23" s="595"/>
      <c r="HP23" s="595"/>
      <c r="HQ23" s="595"/>
      <c r="HR23" s="595"/>
      <c r="HS23" s="595"/>
      <c r="HT23" s="595"/>
      <c r="HU23" s="595"/>
      <c r="HV23" s="595"/>
      <c r="HW23" s="595"/>
      <c r="HX23" s="595"/>
      <c r="HY23" s="595"/>
      <c r="HZ23" s="595"/>
      <c r="IA23" s="595"/>
      <c r="IB23" s="595"/>
      <c r="IC23" s="595"/>
      <c r="ID23" s="595"/>
      <c r="IE23" s="595"/>
      <c r="IF23" s="595"/>
      <c r="IG23" s="595"/>
      <c r="IH23" s="595"/>
      <c r="II23" s="595"/>
      <c r="IJ23" s="595"/>
      <c r="IK23" s="595"/>
      <c r="IL23" s="595"/>
      <c r="IM23" s="595"/>
      <c r="IN23" s="595"/>
      <c r="IO23" s="595"/>
      <c r="IP23" s="595"/>
      <c r="IQ23" s="595"/>
      <c r="IR23" s="595"/>
      <c r="IS23" s="595"/>
      <c r="IT23" s="595"/>
      <c r="IU23" s="595"/>
    </row>
    <row r="24" spans="1:255" s="187" customFormat="1" ht="13.5" thickBot="1">
      <c r="A24" s="240" t="s">
        <v>206</v>
      </c>
      <c r="B24" s="187" t="s">
        <v>687</v>
      </c>
      <c r="C24" s="2065"/>
      <c r="D24" s="2073">
        <f>IF(Q19="","",Q19)</f>
      </c>
      <c r="E24" s="2066"/>
      <c r="F24" s="2066"/>
      <c r="G24" s="2067"/>
      <c r="H24" s="1740"/>
      <c r="I24" s="2068"/>
      <c r="J24" s="2071">
        <f t="shared" si="3"/>
      </c>
      <c r="K24" s="2071">
        <f t="shared" si="3"/>
      </c>
      <c r="L24" s="2071">
        <f>IF(R21="","",R21)</f>
      </c>
      <c r="M24" s="2072"/>
      <c r="N24" s="2072"/>
      <c r="O24" s="2072"/>
      <c r="P24" s="390"/>
      <c r="Q24" s="241"/>
      <c r="R24" s="241"/>
      <c r="S24" s="241"/>
      <c r="T24" s="241"/>
      <c r="U24" s="2039">
        <f t="shared" si="0"/>
        <v>0</v>
      </c>
      <c r="V24" s="815"/>
      <c r="W24" s="815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</row>
    <row r="25" spans="1:255" s="187" customFormat="1" ht="13.5" thickBot="1">
      <c r="A25" s="240" t="s">
        <v>206</v>
      </c>
      <c r="B25" s="187" t="s">
        <v>682</v>
      </c>
      <c r="C25" s="2065"/>
      <c r="D25" s="2073">
        <f>IF(Q20="","",Q20)</f>
      </c>
      <c r="E25" s="2066"/>
      <c r="F25" s="2066"/>
      <c r="G25" s="2067"/>
      <c r="H25" s="1740"/>
      <c r="I25" s="2068"/>
      <c r="J25" s="2071">
        <f t="shared" si="3"/>
      </c>
      <c r="K25" s="2071">
        <f t="shared" si="3"/>
      </c>
      <c r="L25" s="2071">
        <f>IF(R23="","",R23)</f>
      </c>
      <c r="M25" s="2072"/>
      <c r="N25" s="2072"/>
      <c r="O25" s="2072"/>
      <c r="P25" s="390"/>
      <c r="Q25" s="241"/>
      <c r="R25" s="241"/>
      <c r="S25" s="241"/>
      <c r="T25" s="241"/>
      <c r="U25" s="2039">
        <f t="shared" si="0"/>
        <v>0</v>
      </c>
      <c r="V25" s="815"/>
      <c r="W25" s="815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</row>
    <row r="26" spans="1:255" s="817" customFormat="1" ht="13.5" thickBot="1">
      <c r="A26" s="816" t="s">
        <v>206</v>
      </c>
      <c r="B26" s="817" t="s">
        <v>684</v>
      </c>
      <c r="C26" s="2074"/>
      <c r="D26" s="2082">
        <f>IF(Q21="","",Q21)</f>
      </c>
      <c r="E26" s="2075"/>
      <c r="F26" s="2075"/>
      <c r="G26" s="2076"/>
      <c r="H26" s="1737"/>
      <c r="I26" s="2077"/>
      <c r="J26" s="2078">
        <f t="shared" si="3"/>
      </c>
      <c r="K26" s="2078">
        <f t="shared" si="3"/>
      </c>
      <c r="L26" s="2078">
        <f>IF(R24="","",R24)</f>
      </c>
      <c r="M26" s="2080"/>
      <c r="N26" s="2080"/>
      <c r="O26" s="2080"/>
      <c r="P26" s="818"/>
      <c r="Q26" s="834"/>
      <c r="R26" s="834"/>
      <c r="S26" s="834"/>
      <c r="T26" s="834"/>
      <c r="U26" s="2047">
        <f t="shared" si="0"/>
        <v>0</v>
      </c>
      <c r="V26" s="835"/>
      <c r="W26" s="835"/>
      <c r="X26" s="199"/>
      <c r="Y26" s="199"/>
      <c r="Z26" s="199"/>
      <c r="AA26" s="199"/>
      <c r="AB26" s="199"/>
      <c r="AC26" s="836"/>
      <c r="AD26" s="836"/>
      <c r="AE26" s="836"/>
      <c r="AF26" s="836"/>
      <c r="AG26" s="836"/>
      <c r="AH26" s="836"/>
      <c r="AI26" s="836"/>
      <c r="AJ26" s="836"/>
      <c r="AK26" s="836"/>
      <c r="AL26" s="836"/>
      <c r="AM26" s="836"/>
      <c r="AN26" s="836"/>
      <c r="AO26" s="836"/>
      <c r="AP26" s="836"/>
      <c r="AQ26" s="836"/>
      <c r="AR26" s="836"/>
      <c r="AS26" s="836"/>
      <c r="AT26" s="836"/>
      <c r="AU26" s="836"/>
      <c r="AV26" s="836"/>
      <c r="AW26" s="836"/>
      <c r="AX26" s="836"/>
      <c r="AY26" s="836"/>
      <c r="AZ26" s="836"/>
      <c r="BA26" s="836"/>
      <c r="BB26" s="836"/>
      <c r="BC26" s="836"/>
      <c r="BD26" s="836"/>
      <c r="BE26" s="836"/>
      <c r="BF26" s="836"/>
      <c r="BG26" s="836"/>
      <c r="BH26" s="836"/>
      <c r="BI26" s="836"/>
      <c r="BJ26" s="836"/>
      <c r="BK26" s="836"/>
      <c r="BL26" s="836"/>
      <c r="BM26" s="836"/>
      <c r="BN26" s="836"/>
      <c r="BO26" s="836"/>
      <c r="BP26" s="836"/>
      <c r="BQ26" s="836"/>
      <c r="BR26" s="836"/>
      <c r="BS26" s="836"/>
      <c r="BT26" s="836"/>
      <c r="BU26" s="836"/>
      <c r="BV26" s="836"/>
      <c r="BW26" s="836"/>
      <c r="BX26" s="836"/>
      <c r="BY26" s="836"/>
      <c r="BZ26" s="836"/>
      <c r="CA26" s="836"/>
      <c r="CB26" s="836"/>
      <c r="CC26" s="836"/>
      <c r="CD26" s="836"/>
      <c r="CE26" s="836"/>
      <c r="CF26" s="836"/>
      <c r="CG26" s="836"/>
      <c r="CH26" s="836"/>
      <c r="CI26" s="836"/>
      <c r="CJ26" s="836"/>
      <c r="CK26" s="836"/>
      <c r="CL26" s="836"/>
      <c r="CM26" s="836"/>
      <c r="CN26" s="836"/>
      <c r="CO26" s="836"/>
      <c r="CP26" s="836"/>
      <c r="CQ26" s="836"/>
      <c r="CR26" s="836"/>
      <c r="CS26" s="836"/>
      <c r="CT26" s="836"/>
      <c r="CU26" s="836"/>
      <c r="CV26" s="836"/>
      <c r="CW26" s="836"/>
      <c r="CX26" s="836"/>
      <c r="CY26" s="836"/>
      <c r="CZ26" s="836"/>
      <c r="DA26" s="836"/>
      <c r="DB26" s="836"/>
      <c r="DC26" s="836"/>
      <c r="DD26" s="836"/>
      <c r="DE26" s="836"/>
      <c r="DF26" s="836"/>
      <c r="DG26" s="836"/>
      <c r="DH26" s="836"/>
      <c r="DI26" s="836"/>
      <c r="DJ26" s="836"/>
      <c r="DK26" s="836"/>
      <c r="DL26" s="836"/>
      <c r="DM26" s="836"/>
      <c r="DN26" s="836"/>
      <c r="DO26" s="836"/>
      <c r="DP26" s="836"/>
      <c r="DQ26" s="836"/>
      <c r="DR26" s="836"/>
      <c r="DS26" s="836"/>
      <c r="DT26" s="836"/>
      <c r="DU26" s="836"/>
      <c r="DV26" s="836"/>
      <c r="DW26" s="836"/>
      <c r="DX26" s="836"/>
      <c r="DY26" s="836"/>
      <c r="DZ26" s="836"/>
      <c r="EA26" s="836"/>
      <c r="EB26" s="836"/>
      <c r="EC26" s="836"/>
      <c r="ED26" s="836"/>
      <c r="EE26" s="836"/>
      <c r="EF26" s="836"/>
      <c r="EG26" s="836"/>
      <c r="EH26" s="836"/>
      <c r="EI26" s="836"/>
      <c r="EJ26" s="836"/>
      <c r="EK26" s="836"/>
      <c r="EL26" s="836"/>
      <c r="EM26" s="836"/>
      <c r="EN26" s="836"/>
      <c r="EO26" s="836"/>
      <c r="EP26" s="836"/>
      <c r="EQ26" s="836"/>
      <c r="ER26" s="836"/>
      <c r="ES26" s="836"/>
      <c r="ET26" s="836"/>
      <c r="EU26" s="836"/>
      <c r="EV26" s="836"/>
      <c r="EW26" s="836"/>
      <c r="EX26" s="836"/>
      <c r="EY26" s="836"/>
      <c r="EZ26" s="836"/>
      <c r="FA26" s="836"/>
      <c r="FB26" s="836"/>
      <c r="FC26" s="836"/>
      <c r="FD26" s="836"/>
      <c r="FE26" s="836"/>
      <c r="FF26" s="836"/>
      <c r="FG26" s="836"/>
      <c r="FH26" s="836"/>
      <c r="FI26" s="836"/>
      <c r="FJ26" s="836"/>
      <c r="FK26" s="836"/>
      <c r="FL26" s="836"/>
      <c r="FM26" s="836"/>
      <c r="FN26" s="836"/>
      <c r="FO26" s="836"/>
      <c r="FP26" s="836"/>
      <c r="FQ26" s="836"/>
      <c r="FR26" s="836"/>
      <c r="FS26" s="836"/>
      <c r="FT26" s="836"/>
      <c r="FU26" s="836"/>
      <c r="FV26" s="836"/>
      <c r="FW26" s="836"/>
      <c r="FX26" s="836"/>
      <c r="FY26" s="836"/>
      <c r="FZ26" s="836"/>
      <c r="GA26" s="836"/>
      <c r="GB26" s="836"/>
      <c r="GC26" s="836"/>
      <c r="GD26" s="836"/>
      <c r="GE26" s="836"/>
      <c r="GF26" s="836"/>
      <c r="GG26" s="836"/>
      <c r="GH26" s="836"/>
      <c r="GI26" s="836"/>
      <c r="GJ26" s="836"/>
      <c r="GK26" s="836"/>
      <c r="GL26" s="836"/>
      <c r="GM26" s="836"/>
      <c r="GN26" s="836"/>
      <c r="GO26" s="836"/>
      <c r="GP26" s="836"/>
      <c r="GQ26" s="836"/>
      <c r="GR26" s="836"/>
      <c r="GS26" s="836"/>
      <c r="GT26" s="836"/>
      <c r="GU26" s="836"/>
      <c r="GV26" s="836"/>
      <c r="GW26" s="836"/>
      <c r="GX26" s="836"/>
      <c r="GY26" s="836"/>
      <c r="GZ26" s="836"/>
      <c r="HA26" s="836"/>
      <c r="HB26" s="836"/>
      <c r="HC26" s="836"/>
      <c r="HD26" s="836"/>
      <c r="HE26" s="836"/>
      <c r="HF26" s="836"/>
      <c r="HG26" s="836"/>
      <c r="HH26" s="836"/>
      <c r="HI26" s="836"/>
      <c r="HJ26" s="836"/>
      <c r="HK26" s="836"/>
      <c r="HL26" s="836"/>
      <c r="HM26" s="836"/>
      <c r="HN26" s="836"/>
      <c r="HO26" s="836"/>
      <c r="HP26" s="836"/>
      <c r="HQ26" s="836"/>
      <c r="HR26" s="836"/>
      <c r="HS26" s="836"/>
      <c r="HT26" s="836"/>
      <c r="HU26" s="836"/>
      <c r="HV26" s="836"/>
      <c r="HW26" s="836"/>
      <c r="HX26" s="836"/>
      <c r="HY26" s="836"/>
      <c r="HZ26" s="836"/>
      <c r="IA26" s="836"/>
      <c r="IB26" s="836"/>
      <c r="IC26" s="836"/>
      <c r="ID26" s="836"/>
      <c r="IE26" s="836"/>
      <c r="IF26" s="836"/>
      <c r="IG26" s="836"/>
      <c r="IH26" s="836"/>
      <c r="II26" s="836"/>
      <c r="IJ26" s="836"/>
      <c r="IK26" s="836"/>
      <c r="IL26" s="836"/>
      <c r="IM26" s="836"/>
      <c r="IN26" s="836"/>
      <c r="IO26" s="836"/>
      <c r="IP26" s="836"/>
      <c r="IQ26" s="836"/>
      <c r="IR26" s="836"/>
      <c r="IS26" s="836"/>
      <c r="IT26" s="836"/>
      <c r="IU26" s="836"/>
    </row>
    <row r="27" spans="1:255" s="829" customFormat="1" ht="13.5" thickBot="1">
      <c r="A27" s="828">
        <v>1944</v>
      </c>
      <c r="B27" s="829" t="s">
        <v>1083</v>
      </c>
      <c r="C27" s="2048"/>
      <c r="D27" s="2049"/>
      <c r="E27" s="2049"/>
      <c r="F27" s="2049"/>
      <c r="G27" s="2050"/>
      <c r="H27" s="1738"/>
      <c r="I27" s="2051"/>
      <c r="J27" s="2052"/>
      <c r="K27" s="2052"/>
      <c r="L27" s="2052"/>
      <c r="M27" s="2054"/>
      <c r="N27" s="2054"/>
      <c r="O27" s="2052"/>
      <c r="P27" s="830"/>
      <c r="Q27" s="831"/>
      <c r="R27" s="831"/>
      <c r="S27" s="831"/>
      <c r="T27" s="831"/>
      <c r="U27" s="2055"/>
      <c r="V27" s="832"/>
      <c r="W27" s="832"/>
      <c r="X27" s="199"/>
      <c r="Y27" s="199"/>
      <c r="Z27" s="199"/>
      <c r="AA27" s="199"/>
      <c r="AB27" s="199"/>
      <c r="AC27" s="833"/>
      <c r="AD27" s="833"/>
      <c r="AE27" s="833"/>
      <c r="AF27" s="833"/>
      <c r="AG27" s="833"/>
      <c r="AH27" s="833"/>
      <c r="AI27" s="833"/>
      <c r="AJ27" s="833"/>
      <c r="AK27" s="833"/>
      <c r="AL27" s="833"/>
      <c r="AM27" s="833"/>
      <c r="AN27" s="833"/>
      <c r="AO27" s="833"/>
      <c r="AP27" s="833"/>
      <c r="AQ27" s="833"/>
      <c r="AR27" s="833"/>
      <c r="AS27" s="833"/>
      <c r="AT27" s="833"/>
      <c r="AU27" s="833"/>
      <c r="AV27" s="833"/>
      <c r="AW27" s="833"/>
      <c r="AX27" s="833"/>
      <c r="AY27" s="833"/>
      <c r="AZ27" s="833"/>
      <c r="BA27" s="833"/>
      <c r="BB27" s="833"/>
      <c r="BC27" s="833"/>
      <c r="BD27" s="833"/>
      <c r="BE27" s="833"/>
      <c r="BF27" s="833"/>
      <c r="BG27" s="833"/>
      <c r="BH27" s="833"/>
      <c r="BI27" s="833"/>
      <c r="BJ27" s="833"/>
      <c r="BK27" s="833"/>
      <c r="BL27" s="833"/>
      <c r="BM27" s="833"/>
      <c r="BN27" s="833"/>
      <c r="BO27" s="833"/>
      <c r="BP27" s="833"/>
      <c r="BQ27" s="833"/>
      <c r="BR27" s="833"/>
      <c r="BS27" s="833"/>
      <c r="BT27" s="833"/>
      <c r="BU27" s="833"/>
      <c r="BV27" s="833"/>
      <c r="BW27" s="833"/>
      <c r="BX27" s="833"/>
      <c r="BY27" s="833"/>
      <c r="BZ27" s="833"/>
      <c r="CA27" s="833"/>
      <c r="CB27" s="833"/>
      <c r="CC27" s="833"/>
      <c r="CD27" s="833"/>
      <c r="CE27" s="833"/>
      <c r="CF27" s="833"/>
      <c r="CG27" s="833"/>
      <c r="CH27" s="833"/>
      <c r="CI27" s="833"/>
      <c r="CJ27" s="833"/>
      <c r="CK27" s="833"/>
      <c r="CL27" s="833"/>
      <c r="CM27" s="833"/>
      <c r="CN27" s="833"/>
      <c r="CO27" s="833"/>
      <c r="CP27" s="833"/>
      <c r="CQ27" s="833"/>
      <c r="CR27" s="833"/>
      <c r="CS27" s="833"/>
      <c r="CT27" s="833"/>
      <c r="CU27" s="833"/>
      <c r="CV27" s="833"/>
      <c r="CW27" s="833"/>
      <c r="CX27" s="833"/>
      <c r="CY27" s="833"/>
      <c r="CZ27" s="833"/>
      <c r="DA27" s="833"/>
      <c r="DB27" s="833"/>
      <c r="DC27" s="833"/>
      <c r="DD27" s="833"/>
      <c r="DE27" s="833"/>
      <c r="DF27" s="833"/>
      <c r="DG27" s="833"/>
      <c r="DH27" s="833"/>
      <c r="DI27" s="833"/>
      <c r="DJ27" s="833"/>
      <c r="DK27" s="833"/>
      <c r="DL27" s="833"/>
      <c r="DM27" s="833"/>
      <c r="DN27" s="833"/>
      <c r="DO27" s="833"/>
      <c r="DP27" s="833"/>
      <c r="DQ27" s="833"/>
      <c r="DR27" s="833"/>
      <c r="DS27" s="833"/>
      <c r="DT27" s="833"/>
      <c r="DU27" s="833"/>
      <c r="DV27" s="833"/>
      <c r="DW27" s="833"/>
      <c r="DX27" s="833"/>
      <c r="DY27" s="833"/>
      <c r="DZ27" s="833"/>
      <c r="EA27" s="833"/>
      <c r="EB27" s="833"/>
      <c r="EC27" s="833"/>
      <c r="ED27" s="833"/>
      <c r="EE27" s="833"/>
      <c r="EF27" s="833"/>
      <c r="EG27" s="833"/>
      <c r="EH27" s="833"/>
      <c r="EI27" s="833"/>
      <c r="EJ27" s="833"/>
      <c r="EK27" s="833"/>
      <c r="EL27" s="833"/>
      <c r="EM27" s="833"/>
      <c r="EN27" s="833"/>
      <c r="EO27" s="833"/>
      <c r="EP27" s="833"/>
      <c r="EQ27" s="833"/>
      <c r="ER27" s="833"/>
      <c r="ES27" s="833"/>
      <c r="ET27" s="833"/>
      <c r="EU27" s="833"/>
      <c r="EV27" s="833"/>
      <c r="EW27" s="833"/>
      <c r="EX27" s="833"/>
      <c r="EY27" s="833"/>
      <c r="EZ27" s="833"/>
      <c r="FA27" s="833"/>
      <c r="FB27" s="833"/>
      <c r="FC27" s="833"/>
      <c r="FD27" s="833"/>
      <c r="FE27" s="833"/>
      <c r="FF27" s="833"/>
      <c r="FG27" s="833"/>
      <c r="FH27" s="833"/>
      <c r="FI27" s="833"/>
      <c r="FJ27" s="833"/>
      <c r="FK27" s="833"/>
      <c r="FL27" s="833"/>
      <c r="FM27" s="833"/>
      <c r="FN27" s="833"/>
      <c r="FO27" s="833"/>
      <c r="FP27" s="833"/>
      <c r="FQ27" s="833"/>
      <c r="FR27" s="833"/>
      <c r="FS27" s="833"/>
      <c r="FT27" s="833"/>
      <c r="FU27" s="833"/>
      <c r="FV27" s="833"/>
      <c r="FW27" s="833"/>
      <c r="FX27" s="833"/>
      <c r="FY27" s="833"/>
      <c r="FZ27" s="833"/>
      <c r="GA27" s="833"/>
      <c r="GB27" s="833"/>
      <c r="GC27" s="833"/>
      <c r="GD27" s="833"/>
      <c r="GE27" s="833"/>
      <c r="GF27" s="833"/>
      <c r="GG27" s="833"/>
      <c r="GH27" s="833"/>
      <c r="GI27" s="833"/>
      <c r="GJ27" s="833"/>
      <c r="GK27" s="833"/>
      <c r="GL27" s="833"/>
      <c r="GM27" s="833"/>
      <c r="GN27" s="833"/>
      <c r="GO27" s="833"/>
      <c r="GP27" s="833"/>
      <c r="GQ27" s="833"/>
      <c r="GR27" s="833"/>
      <c r="GS27" s="833"/>
      <c r="GT27" s="833"/>
      <c r="GU27" s="833"/>
      <c r="GV27" s="833"/>
      <c r="GW27" s="833"/>
      <c r="GX27" s="833"/>
      <c r="GY27" s="833"/>
      <c r="GZ27" s="833"/>
      <c r="HA27" s="833"/>
      <c r="HB27" s="833"/>
      <c r="HC27" s="833"/>
      <c r="HD27" s="833"/>
      <c r="HE27" s="833"/>
      <c r="HF27" s="833"/>
      <c r="HG27" s="833"/>
      <c r="HH27" s="833"/>
      <c r="HI27" s="833"/>
      <c r="HJ27" s="833"/>
      <c r="HK27" s="833"/>
      <c r="HL27" s="833"/>
      <c r="HM27" s="833"/>
      <c r="HN27" s="833"/>
      <c r="HO27" s="833"/>
      <c r="HP27" s="833"/>
      <c r="HQ27" s="833"/>
      <c r="HR27" s="833"/>
      <c r="HS27" s="833"/>
      <c r="HT27" s="833"/>
      <c r="HU27" s="833"/>
      <c r="HV27" s="833"/>
      <c r="HW27" s="833"/>
      <c r="HX27" s="833"/>
      <c r="HY27" s="833"/>
      <c r="HZ27" s="833"/>
      <c r="IA27" s="833"/>
      <c r="IB27" s="833"/>
      <c r="IC27" s="833"/>
      <c r="ID27" s="833"/>
      <c r="IE27" s="833"/>
      <c r="IF27" s="833"/>
      <c r="IG27" s="833"/>
      <c r="IH27" s="833"/>
      <c r="II27" s="833"/>
      <c r="IJ27" s="833"/>
      <c r="IK27" s="833"/>
      <c r="IL27" s="833"/>
      <c r="IM27" s="833"/>
      <c r="IN27" s="833"/>
      <c r="IO27" s="833"/>
      <c r="IP27" s="833"/>
      <c r="IQ27" s="833"/>
      <c r="IR27" s="833"/>
      <c r="IS27" s="833"/>
      <c r="IT27" s="833"/>
      <c r="IU27" s="833"/>
    </row>
    <row r="28" spans="1:255" s="824" customFormat="1" ht="13.5" thickBot="1">
      <c r="A28" s="823"/>
      <c r="B28" s="824" t="s">
        <v>685</v>
      </c>
      <c r="C28" s="2056"/>
      <c r="D28" s="2081">
        <f>IF(Q23="","",Q23)</f>
      </c>
      <c r="E28" s="2057"/>
      <c r="F28" s="2057"/>
      <c r="G28" s="2058"/>
      <c r="H28" s="1739"/>
      <c r="I28" s="2059"/>
      <c r="J28" s="2062">
        <f aca="true" t="shared" si="4" ref="J28:K31">IF(S23="","",S23)</f>
      </c>
      <c r="K28" s="2062">
        <f t="shared" si="4"/>
      </c>
      <c r="L28" s="2062">
        <f>IF(R25="","",R25)</f>
      </c>
      <c r="M28" s="2063"/>
      <c r="N28" s="2063"/>
      <c r="O28" s="2063"/>
      <c r="P28" s="825"/>
      <c r="Q28" s="826"/>
      <c r="R28" s="826"/>
      <c r="S28" s="826"/>
      <c r="T28" s="826"/>
      <c r="U28" s="2064">
        <f t="shared" si="0"/>
        <v>0</v>
      </c>
      <c r="V28" s="827"/>
      <c r="W28" s="827"/>
      <c r="X28" s="199"/>
      <c r="Y28" s="199"/>
      <c r="Z28" s="199"/>
      <c r="AA28" s="199"/>
      <c r="AB28" s="199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595"/>
      <c r="BN28" s="595"/>
      <c r="BO28" s="595"/>
      <c r="BP28" s="595"/>
      <c r="BQ28" s="595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/>
      <c r="CD28" s="595"/>
      <c r="CE28" s="595"/>
      <c r="CF28" s="595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5"/>
      <c r="CU28" s="595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595"/>
      <c r="DN28" s="595"/>
      <c r="DO28" s="595"/>
      <c r="DP28" s="595"/>
      <c r="DQ28" s="595"/>
      <c r="DR28" s="595"/>
      <c r="DS28" s="595"/>
      <c r="DT28" s="595"/>
      <c r="DU28" s="595"/>
      <c r="DV28" s="595"/>
      <c r="DW28" s="595"/>
      <c r="DX28" s="595"/>
      <c r="DY28" s="595"/>
      <c r="DZ28" s="595"/>
      <c r="EA28" s="595"/>
      <c r="EB28" s="595"/>
      <c r="EC28" s="595"/>
      <c r="ED28" s="595"/>
      <c r="EE28" s="595"/>
      <c r="EF28" s="595"/>
      <c r="EG28" s="595"/>
      <c r="EH28" s="595"/>
      <c r="EI28" s="595"/>
      <c r="EJ28" s="595"/>
      <c r="EK28" s="595"/>
      <c r="EL28" s="595"/>
      <c r="EM28" s="595"/>
      <c r="EN28" s="595"/>
      <c r="EO28" s="595"/>
      <c r="EP28" s="595"/>
      <c r="EQ28" s="595"/>
      <c r="ER28" s="595"/>
      <c r="ES28" s="595"/>
      <c r="ET28" s="595"/>
      <c r="EU28" s="595"/>
      <c r="EV28" s="595"/>
      <c r="EW28" s="595"/>
      <c r="EX28" s="595"/>
      <c r="EY28" s="595"/>
      <c r="EZ28" s="595"/>
      <c r="FA28" s="595"/>
      <c r="FB28" s="595"/>
      <c r="FC28" s="595"/>
      <c r="FD28" s="595"/>
      <c r="FE28" s="595"/>
      <c r="FF28" s="595"/>
      <c r="FG28" s="595"/>
      <c r="FH28" s="595"/>
      <c r="FI28" s="595"/>
      <c r="FJ28" s="595"/>
      <c r="FK28" s="595"/>
      <c r="FL28" s="595"/>
      <c r="FM28" s="595"/>
      <c r="FN28" s="595"/>
      <c r="FO28" s="595"/>
      <c r="FP28" s="595"/>
      <c r="FQ28" s="595"/>
      <c r="FR28" s="595"/>
      <c r="FS28" s="595"/>
      <c r="FT28" s="595"/>
      <c r="FU28" s="595"/>
      <c r="FV28" s="595"/>
      <c r="FW28" s="595"/>
      <c r="FX28" s="595"/>
      <c r="FY28" s="595"/>
      <c r="FZ28" s="595"/>
      <c r="GA28" s="595"/>
      <c r="GB28" s="595"/>
      <c r="GC28" s="595"/>
      <c r="GD28" s="595"/>
      <c r="GE28" s="595"/>
      <c r="GF28" s="595"/>
      <c r="GG28" s="595"/>
      <c r="GH28" s="595"/>
      <c r="GI28" s="595"/>
      <c r="GJ28" s="595"/>
      <c r="GK28" s="595"/>
      <c r="GL28" s="595"/>
      <c r="GM28" s="595"/>
      <c r="GN28" s="595"/>
      <c r="GO28" s="595"/>
      <c r="GP28" s="595"/>
      <c r="GQ28" s="595"/>
      <c r="GR28" s="595"/>
      <c r="GS28" s="595"/>
      <c r="GT28" s="595"/>
      <c r="GU28" s="595"/>
      <c r="GV28" s="595"/>
      <c r="GW28" s="595"/>
      <c r="GX28" s="595"/>
      <c r="GY28" s="595"/>
      <c r="GZ28" s="595"/>
      <c r="HA28" s="595"/>
      <c r="HB28" s="595"/>
      <c r="HC28" s="595"/>
      <c r="HD28" s="595"/>
      <c r="HE28" s="595"/>
      <c r="HF28" s="595"/>
      <c r="HG28" s="595"/>
      <c r="HH28" s="595"/>
      <c r="HI28" s="595"/>
      <c r="HJ28" s="595"/>
      <c r="HK28" s="595"/>
      <c r="HL28" s="595"/>
      <c r="HM28" s="595"/>
      <c r="HN28" s="595"/>
      <c r="HO28" s="595"/>
      <c r="HP28" s="595"/>
      <c r="HQ28" s="595"/>
      <c r="HR28" s="595"/>
      <c r="HS28" s="595"/>
      <c r="HT28" s="595"/>
      <c r="HU28" s="595"/>
      <c r="HV28" s="595"/>
      <c r="HW28" s="595"/>
      <c r="HX28" s="595"/>
      <c r="HY28" s="595"/>
      <c r="HZ28" s="595"/>
      <c r="IA28" s="595"/>
      <c r="IB28" s="595"/>
      <c r="IC28" s="595"/>
      <c r="ID28" s="595"/>
      <c r="IE28" s="595"/>
      <c r="IF28" s="595"/>
      <c r="IG28" s="595"/>
      <c r="IH28" s="595"/>
      <c r="II28" s="595"/>
      <c r="IJ28" s="595"/>
      <c r="IK28" s="595"/>
      <c r="IL28" s="595"/>
      <c r="IM28" s="595"/>
      <c r="IN28" s="595"/>
      <c r="IO28" s="595"/>
      <c r="IP28" s="595"/>
      <c r="IQ28" s="595"/>
      <c r="IR28" s="595"/>
      <c r="IS28" s="595"/>
      <c r="IT28" s="595"/>
      <c r="IU28" s="595"/>
    </row>
    <row r="29" spans="1:255" s="187" customFormat="1" ht="13.5" thickBot="1">
      <c r="A29" s="240" t="s">
        <v>206</v>
      </c>
      <c r="B29" s="187" t="s">
        <v>687</v>
      </c>
      <c r="C29" s="2065"/>
      <c r="D29" s="2073">
        <f>IF(Q24="","",Q24)</f>
      </c>
      <c r="E29" s="2066"/>
      <c r="F29" s="2066"/>
      <c r="G29" s="2067"/>
      <c r="H29" s="1740"/>
      <c r="I29" s="2068"/>
      <c r="J29" s="2071">
        <f t="shared" si="4"/>
      </c>
      <c r="K29" s="2071">
        <f t="shared" si="4"/>
      </c>
      <c r="L29" s="2071">
        <f>IF(R26="","",R26)</f>
      </c>
      <c r="M29" s="2072"/>
      <c r="N29" s="2072"/>
      <c r="O29" s="2072"/>
      <c r="P29" s="390"/>
      <c r="Q29" s="241"/>
      <c r="R29" s="241"/>
      <c r="S29" s="241"/>
      <c r="T29" s="241"/>
      <c r="U29" s="2039">
        <f t="shared" si="0"/>
        <v>0</v>
      </c>
      <c r="V29" s="815"/>
      <c r="W29" s="815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</row>
    <row r="30" spans="1:255" s="187" customFormat="1" ht="13.5" thickBot="1">
      <c r="A30" s="240" t="s">
        <v>206</v>
      </c>
      <c r="B30" s="187" t="s">
        <v>682</v>
      </c>
      <c r="C30" s="2065"/>
      <c r="D30" s="2073">
        <f>IF(Q25="","",Q25)</f>
      </c>
      <c r="E30" s="2066"/>
      <c r="F30" s="2066"/>
      <c r="G30" s="2067"/>
      <c r="H30" s="1740"/>
      <c r="I30" s="2068"/>
      <c r="J30" s="2071">
        <f t="shared" si="4"/>
      </c>
      <c r="K30" s="2071">
        <f t="shared" si="4"/>
      </c>
      <c r="L30" s="2071">
        <f>IF(R28="","",R28)</f>
      </c>
      <c r="M30" s="2072"/>
      <c r="N30" s="2072"/>
      <c r="O30" s="2072"/>
      <c r="P30" s="390"/>
      <c r="Q30" s="241"/>
      <c r="R30" s="241"/>
      <c r="S30" s="241"/>
      <c r="T30" s="241"/>
      <c r="U30" s="2039">
        <f t="shared" si="0"/>
        <v>0</v>
      </c>
      <c r="V30" s="815"/>
      <c r="W30" s="815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</row>
    <row r="31" spans="1:255" s="817" customFormat="1" ht="13.5" thickBot="1">
      <c r="A31" s="816" t="s">
        <v>206</v>
      </c>
      <c r="B31" s="817" t="s">
        <v>684</v>
      </c>
      <c r="C31" s="2074"/>
      <c r="D31" s="2082">
        <f>IF(Q26="","",Q26)</f>
      </c>
      <c r="E31" s="2075"/>
      <c r="F31" s="2075"/>
      <c r="G31" s="2076"/>
      <c r="H31" s="1737"/>
      <c r="I31" s="2077"/>
      <c r="J31" s="2078">
        <f t="shared" si="4"/>
      </c>
      <c r="K31" s="2078">
        <f t="shared" si="4"/>
      </c>
      <c r="L31" s="2078">
        <f>IF(R29="","",R29)</f>
      </c>
      <c r="M31" s="2080"/>
      <c r="N31" s="2080"/>
      <c r="O31" s="2080"/>
      <c r="P31" s="818"/>
      <c r="Q31" s="834"/>
      <c r="R31" s="834"/>
      <c r="S31" s="834"/>
      <c r="T31" s="834"/>
      <c r="U31" s="2047">
        <f t="shared" si="0"/>
        <v>0</v>
      </c>
      <c r="V31" s="835"/>
      <c r="W31" s="835"/>
      <c r="X31" s="199"/>
      <c r="Y31" s="199"/>
      <c r="Z31" s="199"/>
      <c r="AA31" s="199"/>
      <c r="AB31" s="199"/>
      <c r="AC31" s="836"/>
      <c r="AD31" s="836"/>
      <c r="AE31" s="836"/>
      <c r="AF31" s="836"/>
      <c r="AG31" s="836"/>
      <c r="AH31" s="836"/>
      <c r="AI31" s="836"/>
      <c r="AJ31" s="836"/>
      <c r="AK31" s="836"/>
      <c r="AL31" s="836"/>
      <c r="AM31" s="836"/>
      <c r="AN31" s="836"/>
      <c r="AO31" s="836"/>
      <c r="AP31" s="836"/>
      <c r="AQ31" s="836"/>
      <c r="AR31" s="836"/>
      <c r="AS31" s="836"/>
      <c r="AT31" s="836"/>
      <c r="AU31" s="836"/>
      <c r="AV31" s="836"/>
      <c r="AW31" s="836"/>
      <c r="AX31" s="836"/>
      <c r="AY31" s="836"/>
      <c r="AZ31" s="836"/>
      <c r="BA31" s="836"/>
      <c r="BB31" s="836"/>
      <c r="BC31" s="836"/>
      <c r="BD31" s="836"/>
      <c r="BE31" s="836"/>
      <c r="BF31" s="836"/>
      <c r="BG31" s="836"/>
      <c r="BH31" s="836"/>
      <c r="BI31" s="836"/>
      <c r="BJ31" s="836"/>
      <c r="BK31" s="836"/>
      <c r="BL31" s="836"/>
      <c r="BM31" s="836"/>
      <c r="BN31" s="836"/>
      <c r="BO31" s="836"/>
      <c r="BP31" s="836"/>
      <c r="BQ31" s="836"/>
      <c r="BR31" s="836"/>
      <c r="BS31" s="836"/>
      <c r="BT31" s="836"/>
      <c r="BU31" s="836"/>
      <c r="BV31" s="836"/>
      <c r="BW31" s="836"/>
      <c r="BX31" s="836"/>
      <c r="BY31" s="836"/>
      <c r="BZ31" s="836"/>
      <c r="CA31" s="836"/>
      <c r="CB31" s="836"/>
      <c r="CC31" s="836"/>
      <c r="CD31" s="836"/>
      <c r="CE31" s="836"/>
      <c r="CF31" s="836"/>
      <c r="CG31" s="836"/>
      <c r="CH31" s="836"/>
      <c r="CI31" s="836"/>
      <c r="CJ31" s="836"/>
      <c r="CK31" s="836"/>
      <c r="CL31" s="836"/>
      <c r="CM31" s="836"/>
      <c r="CN31" s="836"/>
      <c r="CO31" s="836"/>
      <c r="CP31" s="836"/>
      <c r="CQ31" s="836"/>
      <c r="CR31" s="836"/>
      <c r="CS31" s="836"/>
      <c r="CT31" s="836"/>
      <c r="CU31" s="836"/>
      <c r="CV31" s="836"/>
      <c r="CW31" s="836"/>
      <c r="CX31" s="836"/>
      <c r="CY31" s="836"/>
      <c r="CZ31" s="836"/>
      <c r="DA31" s="836"/>
      <c r="DB31" s="836"/>
      <c r="DC31" s="836"/>
      <c r="DD31" s="836"/>
      <c r="DE31" s="836"/>
      <c r="DF31" s="836"/>
      <c r="DG31" s="836"/>
      <c r="DH31" s="836"/>
      <c r="DI31" s="836"/>
      <c r="DJ31" s="836"/>
      <c r="DK31" s="836"/>
      <c r="DL31" s="836"/>
      <c r="DM31" s="836"/>
      <c r="DN31" s="836"/>
      <c r="DO31" s="836"/>
      <c r="DP31" s="836"/>
      <c r="DQ31" s="836"/>
      <c r="DR31" s="836"/>
      <c r="DS31" s="836"/>
      <c r="DT31" s="836"/>
      <c r="DU31" s="836"/>
      <c r="DV31" s="836"/>
      <c r="DW31" s="836"/>
      <c r="DX31" s="836"/>
      <c r="DY31" s="836"/>
      <c r="DZ31" s="836"/>
      <c r="EA31" s="836"/>
      <c r="EB31" s="836"/>
      <c r="EC31" s="836"/>
      <c r="ED31" s="836"/>
      <c r="EE31" s="836"/>
      <c r="EF31" s="836"/>
      <c r="EG31" s="836"/>
      <c r="EH31" s="836"/>
      <c r="EI31" s="836"/>
      <c r="EJ31" s="836"/>
      <c r="EK31" s="836"/>
      <c r="EL31" s="836"/>
      <c r="EM31" s="836"/>
      <c r="EN31" s="836"/>
      <c r="EO31" s="836"/>
      <c r="EP31" s="836"/>
      <c r="EQ31" s="836"/>
      <c r="ER31" s="836"/>
      <c r="ES31" s="836"/>
      <c r="ET31" s="836"/>
      <c r="EU31" s="836"/>
      <c r="EV31" s="836"/>
      <c r="EW31" s="836"/>
      <c r="EX31" s="836"/>
      <c r="EY31" s="836"/>
      <c r="EZ31" s="836"/>
      <c r="FA31" s="836"/>
      <c r="FB31" s="836"/>
      <c r="FC31" s="836"/>
      <c r="FD31" s="836"/>
      <c r="FE31" s="836"/>
      <c r="FF31" s="836"/>
      <c r="FG31" s="836"/>
      <c r="FH31" s="836"/>
      <c r="FI31" s="836"/>
      <c r="FJ31" s="836"/>
      <c r="FK31" s="836"/>
      <c r="FL31" s="836"/>
      <c r="FM31" s="836"/>
      <c r="FN31" s="836"/>
      <c r="FO31" s="836"/>
      <c r="FP31" s="836"/>
      <c r="FQ31" s="836"/>
      <c r="FR31" s="836"/>
      <c r="FS31" s="836"/>
      <c r="FT31" s="836"/>
      <c r="FU31" s="836"/>
      <c r="FV31" s="836"/>
      <c r="FW31" s="836"/>
      <c r="FX31" s="836"/>
      <c r="FY31" s="836"/>
      <c r="FZ31" s="836"/>
      <c r="GA31" s="836"/>
      <c r="GB31" s="836"/>
      <c r="GC31" s="836"/>
      <c r="GD31" s="836"/>
      <c r="GE31" s="836"/>
      <c r="GF31" s="836"/>
      <c r="GG31" s="836"/>
      <c r="GH31" s="836"/>
      <c r="GI31" s="836"/>
      <c r="GJ31" s="836"/>
      <c r="GK31" s="836"/>
      <c r="GL31" s="836"/>
      <c r="GM31" s="836"/>
      <c r="GN31" s="836"/>
      <c r="GO31" s="836"/>
      <c r="GP31" s="836"/>
      <c r="GQ31" s="836"/>
      <c r="GR31" s="836"/>
      <c r="GS31" s="836"/>
      <c r="GT31" s="836"/>
      <c r="GU31" s="836"/>
      <c r="GV31" s="836"/>
      <c r="GW31" s="836"/>
      <c r="GX31" s="836"/>
      <c r="GY31" s="836"/>
      <c r="GZ31" s="836"/>
      <c r="HA31" s="836"/>
      <c r="HB31" s="836"/>
      <c r="HC31" s="836"/>
      <c r="HD31" s="836"/>
      <c r="HE31" s="836"/>
      <c r="HF31" s="836"/>
      <c r="HG31" s="836"/>
      <c r="HH31" s="836"/>
      <c r="HI31" s="836"/>
      <c r="HJ31" s="836"/>
      <c r="HK31" s="836"/>
      <c r="HL31" s="836"/>
      <c r="HM31" s="836"/>
      <c r="HN31" s="836"/>
      <c r="HO31" s="836"/>
      <c r="HP31" s="836"/>
      <c r="HQ31" s="836"/>
      <c r="HR31" s="836"/>
      <c r="HS31" s="836"/>
      <c r="HT31" s="836"/>
      <c r="HU31" s="836"/>
      <c r="HV31" s="836"/>
      <c r="HW31" s="836"/>
      <c r="HX31" s="836"/>
      <c r="HY31" s="836"/>
      <c r="HZ31" s="836"/>
      <c r="IA31" s="836"/>
      <c r="IB31" s="836"/>
      <c r="IC31" s="836"/>
      <c r="ID31" s="836"/>
      <c r="IE31" s="836"/>
      <c r="IF31" s="836"/>
      <c r="IG31" s="836"/>
      <c r="IH31" s="836"/>
      <c r="II31" s="836"/>
      <c r="IJ31" s="836"/>
      <c r="IK31" s="836"/>
      <c r="IL31" s="836"/>
      <c r="IM31" s="836"/>
      <c r="IN31" s="836"/>
      <c r="IO31" s="836"/>
      <c r="IP31" s="836"/>
      <c r="IQ31" s="836"/>
      <c r="IR31" s="836"/>
      <c r="IS31" s="836"/>
      <c r="IT31" s="836"/>
      <c r="IU31" s="836"/>
    </row>
    <row r="32" spans="1:255" s="829" customFormat="1" ht="13.5" thickBot="1">
      <c r="A32" s="828">
        <v>1945</v>
      </c>
      <c r="B32" s="829" t="s">
        <v>1083</v>
      </c>
      <c r="C32" s="2048"/>
      <c r="D32" s="2049"/>
      <c r="E32" s="2049"/>
      <c r="F32" s="2049"/>
      <c r="G32" s="2050"/>
      <c r="H32" s="1738"/>
      <c r="I32" s="2051"/>
      <c r="J32" s="2052"/>
      <c r="K32" s="2052"/>
      <c r="L32" s="2052"/>
      <c r="M32" s="2054"/>
      <c r="N32" s="2054"/>
      <c r="O32" s="2052"/>
      <c r="P32" s="830"/>
      <c r="Q32" s="831"/>
      <c r="R32" s="831"/>
      <c r="S32" s="831"/>
      <c r="T32" s="831"/>
      <c r="U32" s="2055"/>
      <c r="V32" s="832"/>
      <c r="W32" s="832"/>
      <c r="X32" s="199"/>
      <c r="Y32" s="199"/>
      <c r="Z32" s="199"/>
      <c r="AA32" s="199"/>
      <c r="AB32" s="199"/>
      <c r="AC32" s="833"/>
      <c r="AD32" s="833"/>
      <c r="AE32" s="833"/>
      <c r="AF32" s="833"/>
      <c r="AG32" s="833"/>
      <c r="AH32" s="833"/>
      <c r="AI32" s="833"/>
      <c r="AJ32" s="833"/>
      <c r="AK32" s="833"/>
      <c r="AL32" s="833"/>
      <c r="AM32" s="833"/>
      <c r="AN32" s="833"/>
      <c r="AO32" s="833"/>
      <c r="AP32" s="833"/>
      <c r="AQ32" s="833"/>
      <c r="AR32" s="833"/>
      <c r="AS32" s="833"/>
      <c r="AT32" s="833"/>
      <c r="AU32" s="833"/>
      <c r="AV32" s="833"/>
      <c r="AW32" s="833"/>
      <c r="AX32" s="833"/>
      <c r="AY32" s="833"/>
      <c r="AZ32" s="833"/>
      <c r="BA32" s="833"/>
      <c r="BB32" s="833"/>
      <c r="BC32" s="833"/>
      <c r="BD32" s="833"/>
      <c r="BE32" s="833"/>
      <c r="BF32" s="833"/>
      <c r="BG32" s="833"/>
      <c r="BH32" s="833"/>
      <c r="BI32" s="833"/>
      <c r="BJ32" s="833"/>
      <c r="BK32" s="833"/>
      <c r="BL32" s="833"/>
      <c r="BM32" s="833"/>
      <c r="BN32" s="833"/>
      <c r="BO32" s="833"/>
      <c r="BP32" s="833"/>
      <c r="BQ32" s="833"/>
      <c r="BR32" s="833"/>
      <c r="BS32" s="833"/>
      <c r="BT32" s="833"/>
      <c r="BU32" s="833"/>
      <c r="BV32" s="833"/>
      <c r="BW32" s="833"/>
      <c r="BX32" s="833"/>
      <c r="BY32" s="833"/>
      <c r="BZ32" s="833"/>
      <c r="CA32" s="833"/>
      <c r="CB32" s="833"/>
      <c r="CC32" s="833"/>
      <c r="CD32" s="833"/>
      <c r="CE32" s="833"/>
      <c r="CF32" s="833"/>
      <c r="CG32" s="833"/>
      <c r="CH32" s="833"/>
      <c r="CI32" s="833"/>
      <c r="CJ32" s="833"/>
      <c r="CK32" s="833"/>
      <c r="CL32" s="833"/>
      <c r="CM32" s="833"/>
      <c r="CN32" s="833"/>
      <c r="CO32" s="833"/>
      <c r="CP32" s="833"/>
      <c r="CQ32" s="833"/>
      <c r="CR32" s="833"/>
      <c r="CS32" s="833"/>
      <c r="CT32" s="833"/>
      <c r="CU32" s="833"/>
      <c r="CV32" s="833"/>
      <c r="CW32" s="833"/>
      <c r="CX32" s="833"/>
      <c r="CY32" s="833"/>
      <c r="CZ32" s="833"/>
      <c r="DA32" s="833"/>
      <c r="DB32" s="833"/>
      <c r="DC32" s="833"/>
      <c r="DD32" s="833"/>
      <c r="DE32" s="833"/>
      <c r="DF32" s="833"/>
      <c r="DG32" s="833"/>
      <c r="DH32" s="833"/>
      <c r="DI32" s="833"/>
      <c r="DJ32" s="833"/>
      <c r="DK32" s="833"/>
      <c r="DL32" s="833"/>
      <c r="DM32" s="833"/>
      <c r="DN32" s="833"/>
      <c r="DO32" s="833"/>
      <c r="DP32" s="833"/>
      <c r="DQ32" s="833"/>
      <c r="DR32" s="833"/>
      <c r="DS32" s="833"/>
      <c r="DT32" s="833"/>
      <c r="DU32" s="833"/>
      <c r="DV32" s="833"/>
      <c r="DW32" s="833"/>
      <c r="DX32" s="833"/>
      <c r="DY32" s="833"/>
      <c r="DZ32" s="833"/>
      <c r="EA32" s="833"/>
      <c r="EB32" s="833"/>
      <c r="EC32" s="833"/>
      <c r="ED32" s="833"/>
      <c r="EE32" s="833"/>
      <c r="EF32" s="833"/>
      <c r="EG32" s="833"/>
      <c r="EH32" s="833"/>
      <c r="EI32" s="833"/>
      <c r="EJ32" s="833"/>
      <c r="EK32" s="833"/>
      <c r="EL32" s="833"/>
      <c r="EM32" s="833"/>
      <c r="EN32" s="833"/>
      <c r="EO32" s="833"/>
      <c r="EP32" s="833"/>
      <c r="EQ32" s="833"/>
      <c r="ER32" s="833"/>
      <c r="ES32" s="833"/>
      <c r="ET32" s="833"/>
      <c r="EU32" s="833"/>
      <c r="EV32" s="833"/>
      <c r="EW32" s="833"/>
      <c r="EX32" s="833"/>
      <c r="EY32" s="833"/>
      <c r="EZ32" s="833"/>
      <c r="FA32" s="833"/>
      <c r="FB32" s="833"/>
      <c r="FC32" s="833"/>
      <c r="FD32" s="833"/>
      <c r="FE32" s="833"/>
      <c r="FF32" s="833"/>
      <c r="FG32" s="833"/>
      <c r="FH32" s="833"/>
      <c r="FI32" s="833"/>
      <c r="FJ32" s="833"/>
      <c r="FK32" s="833"/>
      <c r="FL32" s="833"/>
      <c r="FM32" s="833"/>
      <c r="FN32" s="833"/>
      <c r="FO32" s="833"/>
      <c r="FP32" s="833"/>
      <c r="FQ32" s="833"/>
      <c r="FR32" s="833"/>
      <c r="FS32" s="833"/>
      <c r="FT32" s="833"/>
      <c r="FU32" s="833"/>
      <c r="FV32" s="833"/>
      <c r="FW32" s="833"/>
      <c r="FX32" s="833"/>
      <c r="FY32" s="833"/>
      <c r="FZ32" s="833"/>
      <c r="GA32" s="833"/>
      <c r="GB32" s="833"/>
      <c r="GC32" s="833"/>
      <c r="GD32" s="833"/>
      <c r="GE32" s="833"/>
      <c r="GF32" s="833"/>
      <c r="GG32" s="833"/>
      <c r="GH32" s="833"/>
      <c r="GI32" s="833"/>
      <c r="GJ32" s="833"/>
      <c r="GK32" s="833"/>
      <c r="GL32" s="833"/>
      <c r="GM32" s="833"/>
      <c r="GN32" s="833"/>
      <c r="GO32" s="833"/>
      <c r="GP32" s="833"/>
      <c r="GQ32" s="833"/>
      <c r="GR32" s="833"/>
      <c r="GS32" s="833"/>
      <c r="GT32" s="833"/>
      <c r="GU32" s="833"/>
      <c r="GV32" s="833"/>
      <c r="GW32" s="833"/>
      <c r="GX32" s="833"/>
      <c r="GY32" s="833"/>
      <c r="GZ32" s="833"/>
      <c r="HA32" s="833"/>
      <c r="HB32" s="833"/>
      <c r="HC32" s="833"/>
      <c r="HD32" s="833"/>
      <c r="HE32" s="833"/>
      <c r="HF32" s="833"/>
      <c r="HG32" s="833"/>
      <c r="HH32" s="833"/>
      <c r="HI32" s="833"/>
      <c r="HJ32" s="833"/>
      <c r="HK32" s="833"/>
      <c r="HL32" s="833"/>
      <c r="HM32" s="833"/>
      <c r="HN32" s="833"/>
      <c r="HO32" s="833"/>
      <c r="HP32" s="833"/>
      <c r="HQ32" s="833"/>
      <c r="HR32" s="833"/>
      <c r="HS32" s="833"/>
      <c r="HT32" s="833"/>
      <c r="HU32" s="833"/>
      <c r="HV32" s="833"/>
      <c r="HW32" s="833"/>
      <c r="HX32" s="833"/>
      <c r="HY32" s="833"/>
      <c r="HZ32" s="833"/>
      <c r="IA32" s="833"/>
      <c r="IB32" s="833"/>
      <c r="IC32" s="833"/>
      <c r="ID32" s="833"/>
      <c r="IE32" s="833"/>
      <c r="IF32" s="833"/>
      <c r="IG32" s="833"/>
      <c r="IH32" s="833"/>
      <c r="II32" s="833"/>
      <c r="IJ32" s="833"/>
      <c r="IK32" s="833"/>
      <c r="IL32" s="833"/>
      <c r="IM32" s="833"/>
      <c r="IN32" s="833"/>
      <c r="IO32" s="833"/>
      <c r="IP32" s="833"/>
      <c r="IQ32" s="833"/>
      <c r="IR32" s="833"/>
      <c r="IS32" s="833"/>
      <c r="IT32" s="833"/>
      <c r="IU32" s="833"/>
    </row>
    <row r="33" spans="1:255" s="824" customFormat="1" ht="13.5" thickBot="1">
      <c r="A33" s="823"/>
      <c r="B33" s="824" t="s">
        <v>685</v>
      </c>
      <c r="C33" s="2056"/>
      <c r="D33" s="2081">
        <f>IF(Q28="","",Q28)</f>
      </c>
      <c r="E33" s="2057"/>
      <c r="F33" s="2057"/>
      <c r="G33" s="2058"/>
      <c r="H33" s="1739"/>
      <c r="I33" s="2059"/>
      <c r="J33" s="2062">
        <f aca="true" t="shared" si="5" ref="J33:K36">IF(S28="","",S28)</f>
      </c>
      <c r="K33" s="2062">
        <f t="shared" si="5"/>
      </c>
      <c r="L33" s="2062">
        <f>IF(R30="","",R30)</f>
      </c>
      <c r="M33" s="2063"/>
      <c r="N33" s="2063"/>
      <c r="O33" s="2063"/>
      <c r="P33" s="825"/>
      <c r="Q33" s="826"/>
      <c r="R33" s="826"/>
      <c r="S33" s="826"/>
      <c r="T33" s="826"/>
      <c r="U33" s="2064">
        <f t="shared" si="0"/>
        <v>0</v>
      </c>
      <c r="V33" s="827"/>
      <c r="W33" s="827"/>
      <c r="X33" s="199"/>
      <c r="Y33" s="199"/>
      <c r="Z33" s="199"/>
      <c r="AA33" s="199"/>
      <c r="AB33" s="199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  <c r="BC33" s="595"/>
      <c r="BD33" s="595"/>
      <c r="BE33" s="595"/>
      <c r="BF33" s="595"/>
      <c r="BG33" s="595"/>
      <c r="BH33" s="595"/>
      <c r="BI33" s="595"/>
      <c r="BJ33" s="595"/>
      <c r="BK33" s="595"/>
      <c r="BL33" s="595"/>
      <c r="BM33" s="595"/>
      <c r="BN33" s="595"/>
      <c r="BO33" s="595"/>
      <c r="BP33" s="595"/>
      <c r="BQ33" s="595"/>
      <c r="BR33" s="595"/>
      <c r="BS33" s="595"/>
      <c r="BT33" s="595"/>
      <c r="BU33" s="595"/>
      <c r="BV33" s="595"/>
      <c r="BW33" s="595"/>
      <c r="BX33" s="595"/>
      <c r="BY33" s="595"/>
      <c r="BZ33" s="595"/>
      <c r="CA33" s="595"/>
      <c r="CB33" s="595"/>
      <c r="CC33" s="595"/>
      <c r="CD33" s="595"/>
      <c r="CE33" s="595"/>
      <c r="CF33" s="595"/>
      <c r="CG33" s="595"/>
      <c r="CH33" s="595"/>
      <c r="CI33" s="595"/>
      <c r="CJ33" s="595"/>
      <c r="CK33" s="595"/>
      <c r="CL33" s="595"/>
      <c r="CM33" s="595"/>
      <c r="CN33" s="595"/>
      <c r="CO33" s="595"/>
      <c r="CP33" s="595"/>
      <c r="CQ33" s="595"/>
      <c r="CR33" s="595"/>
      <c r="CS33" s="595"/>
      <c r="CT33" s="595"/>
      <c r="CU33" s="595"/>
      <c r="CV33" s="595"/>
      <c r="CW33" s="595"/>
      <c r="CX33" s="595"/>
      <c r="CY33" s="595"/>
      <c r="CZ33" s="595"/>
      <c r="DA33" s="595"/>
      <c r="DB33" s="595"/>
      <c r="DC33" s="595"/>
      <c r="DD33" s="595"/>
      <c r="DE33" s="595"/>
      <c r="DF33" s="595"/>
      <c r="DG33" s="595"/>
      <c r="DH33" s="595"/>
      <c r="DI33" s="595"/>
      <c r="DJ33" s="595"/>
      <c r="DK33" s="595"/>
      <c r="DL33" s="595"/>
      <c r="DM33" s="595"/>
      <c r="DN33" s="595"/>
      <c r="DO33" s="595"/>
      <c r="DP33" s="595"/>
      <c r="DQ33" s="595"/>
      <c r="DR33" s="595"/>
      <c r="DS33" s="595"/>
      <c r="DT33" s="595"/>
      <c r="DU33" s="595"/>
      <c r="DV33" s="595"/>
      <c r="DW33" s="595"/>
      <c r="DX33" s="595"/>
      <c r="DY33" s="595"/>
      <c r="DZ33" s="595"/>
      <c r="EA33" s="595"/>
      <c r="EB33" s="595"/>
      <c r="EC33" s="595"/>
      <c r="ED33" s="595"/>
      <c r="EE33" s="595"/>
      <c r="EF33" s="595"/>
      <c r="EG33" s="595"/>
      <c r="EH33" s="595"/>
      <c r="EI33" s="595"/>
      <c r="EJ33" s="595"/>
      <c r="EK33" s="595"/>
      <c r="EL33" s="595"/>
      <c r="EM33" s="595"/>
      <c r="EN33" s="595"/>
      <c r="EO33" s="595"/>
      <c r="EP33" s="595"/>
      <c r="EQ33" s="595"/>
      <c r="ER33" s="595"/>
      <c r="ES33" s="595"/>
      <c r="ET33" s="595"/>
      <c r="EU33" s="595"/>
      <c r="EV33" s="595"/>
      <c r="EW33" s="595"/>
      <c r="EX33" s="595"/>
      <c r="EY33" s="595"/>
      <c r="EZ33" s="595"/>
      <c r="FA33" s="595"/>
      <c r="FB33" s="595"/>
      <c r="FC33" s="595"/>
      <c r="FD33" s="595"/>
      <c r="FE33" s="595"/>
      <c r="FF33" s="595"/>
      <c r="FG33" s="595"/>
      <c r="FH33" s="595"/>
      <c r="FI33" s="595"/>
      <c r="FJ33" s="595"/>
      <c r="FK33" s="595"/>
      <c r="FL33" s="595"/>
      <c r="FM33" s="595"/>
      <c r="FN33" s="595"/>
      <c r="FO33" s="595"/>
      <c r="FP33" s="595"/>
      <c r="FQ33" s="595"/>
      <c r="FR33" s="595"/>
      <c r="FS33" s="595"/>
      <c r="FT33" s="595"/>
      <c r="FU33" s="595"/>
      <c r="FV33" s="595"/>
      <c r="FW33" s="595"/>
      <c r="FX33" s="595"/>
      <c r="FY33" s="595"/>
      <c r="FZ33" s="595"/>
      <c r="GA33" s="595"/>
      <c r="GB33" s="595"/>
      <c r="GC33" s="595"/>
      <c r="GD33" s="595"/>
      <c r="GE33" s="595"/>
      <c r="GF33" s="595"/>
      <c r="GG33" s="595"/>
      <c r="GH33" s="595"/>
      <c r="GI33" s="595"/>
      <c r="GJ33" s="595"/>
      <c r="GK33" s="595"/>
      <c r="GL33" s="595"/>
      <c r="GM33" s="595"/>
      <c r="GN33" s="595"/>
      <c r="GO33" s="595"/>
      <c r="GP33" s="595"/>
      <c r="GQ33" s="595"/>
      <c r="GR33" s="595"/>
      <c r="GS33" s="595"/>
      <c r="GT33" s="595"/>
      <c r="GU33" s="595"/>
      <c r="GV33" s="595"/>
      <c r="GW33" s="595"/>
      <c r="GX33" s="595"/>
      <c r="GY33" s="595"/>
      <c r="GZ33" s="595"/>
      <c r="HA33" s="595"/>
      <c r="HB33" s="595"/>
      <c r="HC33" s="595"/>
      <c r="HD33" s="595"/>
      <c r="HE33" s="595"/>
      <c r="HF33" s="595"/>
      <c r="HG33" s="595"/>
      <c r="HH33" s="595"/>
      <c r="HI33" s="595"/>
      <c r="HJ33" s="595"/>
      <c r="HK33" s="595"/>
      <c r="HL33" s="595"/>
      <c r="HM33" s="595"/>
      <c r="HN33" s="595"/>
      <c r="HO33" s="595"/>
      <c r="HP33" s="595"/>
      <c r="HQ33" s="595"/>
      <c r="HR33" s="595"/>
      <c r="HS33" s="595"/>
      <c r="HT33" s="595"/>
      <c r="HU33" s="595"/>
      <c r="HV33" s="595"/>
      <c r="HW33" s="595"/>
      <c r="HX33" s="595"/>
      <c r="HY33" s="595"/>
      <c r="HZ33" s="595"/>
      <c r="IA33" s="595"/>
      <c r="IB33" s="595"/>
      <c r="IC33" s="595"/>
      <c r="ID33" s="595"/>
      <c r="IE33" s="595"/>
      <c r="IF33" s="595"/>
      <c r="IG33" s="595"/>
      <c r="IH33" s="595"/>
      <c r="II33" s="595"/>
      <c r="IJ33" s="595"/>
      <c r="IK33" s="595"/>
      <c r="IL33" s="595"/>
      <c r="IM33" s="595"/>
      <c r="IN33" s="595"/>
      <c r="IO33" s="595"/>
      <c r="IP33" s="595"/>
      <c r="IQ33" s="595"/>
      <c r="IR33" s="595"/>
      <c r="IS33" s="595"/>
      <c r="IT33" s="595"/>
      <c r="IU33" s="595"/>
    </row>
    <row r="34" spans="1:255" s="187" customFormat="1" ht="13.5" thickBot="1">
      <c r="A34" s="240" t="s">
        <v>206</v>
      </c>
      <c r="B34" s="187" t="s">
        <v>687</v>
      </c>
      <c r="C34" s="2065"/>
      <c r="D34" s="2073">
        <f>IF(Q29="","",Q29)</f>
      </c>
      <c r="E34" s="2066"/>
      <c r="F34" s="2066"/>
      <c r="G34" s="2067"/>
      <c r="H34" s="1740"/>
      <c r="I34" s="2068"/>
      <c r="J34" s="2071">
        <f t="shared" si="5"/>
      </c>
      <c r="K34" s="2071">
        <f t="shared" si="5"/>
      </c>
      <c r="L34" s="2071">
        <f>IF(R31="","",R31)</f>
      </c>
      <c r="M34" s="2072"/>
      <c r="N34" s="2072"/>
      <c r="O34" s="2072"/>
      <c r="P34" s="390"/>
      <c r="Q34" s="241"/>
      <c r="R34" s="241"/>
      <c r="S34" s="241"/>
      <c r="T34" s="241"/>
      <c r="U34" s="2039">
        <f t="shared" si="0"/>
        <v>0</v>
      </c>
      <c r="V34" s="815"/>
      <c r="W34" s="815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</row>
    <row r="35" spans="1:255" s="187" customFormat="1" ht="13.5" thickBot="1">
      <c r="A35" s="240" t="s">
        <v>206</v>
      </c>
      <c r="B35" s="187" t="s">
        <v>682</v>
      </c>
      <c r="C35" s="2065"/>
      <c r="D35" s="2073">
        <f>IF(Q30="","",Q30)</f>
      </c>
      <c r="E35" s="2066"/>
      <c r="F35" s="2066"/>
      <c r="G35" s="2067"/>
      <c r="H35" s="1740"/>
      <c r="I35" s="2068"/>
      <c r="J35" s="2071">
        <f t="shared" si="5"/>
      </c>
      <c r="K35" s="2071">
        <f t="shared" si="5"/>
      </c>
      <c r="L35" s="2071">
        <f>IF(R33="","",R33)</f>
      </c>
      <c r="M35" s="2072"/>
      <c r="N35" s="2072"/>
      <c r="O35" s="2072"/>
      <c r="P35" s="390"/>
      <c r="Q35" s="241"/>
      <c r="R35" s="241"/>
      <c r="S35" s="241"/>
      <c r="T35" s="241"/>
      <c r="U35" s="2039">
        <f t="shared" si="0"/>
        <v>0</v>
      </c>
      <c r="V35" s="815"/>
      <c r="W35" s="815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</row>
    <row r="36" spans="1:255" s="817" customFormat="1" ht="13.5" thickBot="1">
      <c r="A36" s="816" t="s">
        <v>206</v>
      </c>
      <c r="B36" s="817" t="s">
        <v>684</v>
      </c>
      <c r="C36" s="2074"/>
      <c r="D36" s="2082">
        <f>IF(Q31="","",Q31)</f>
      </c>
      <c r="E36" s="2075"/>
      <c r="F36" s="2075"/>
      <c r="G36" s="2076"/>
      <c r="H36" s="1737"/>
      <c r="I36" s="2077"/>
      <c r="J36" s="2078">
        <f t="shared" si="5"/>
      </c>
      <c r="K36" s="2078">
        <f t="shared" si="5"/>
      </c>
      <c r="L36" s="2078">
        <f>IF(R34="","",R34)</f>
      </c>
      <c r="M36" s="2080"/>
      <c r="N36" s="2080"/>
      <c r="O36" s="2080"/>
      <c r="P36" s="818"/>
      <c r="Q36" s="834"/>
      <c r="R36" s="834"/>
      <c r="S36" s="834"/>
      <c r="T36" s="834"/>
      <c r="U36" s="2039">
        <f t="shared" si="0"/>
        <v>0</v>
      </c>
      <c r="V36" s="835"/>
      <c r="W36" s="835"/>
      <c r="X36" s="199"/>
      <c r="Y36" s="199"/>
      <c r="Z36" s="199"/>
      <c r="AA36" s="199"/>
      <c r="AB36" s="199"/>
      <c r="AC36" s="836"/>
      <c r="AD36" s="836"/>
      <c r="AE36" s="836"/>
      <c r="AF36" s="836"/>
      <c r="AG36" s="836"/>
      <c r="AH36" s="836"/>
      <c r="AI36" s="836"/>
      <c r="AJ36" s="836"/>
      <c r="AK36" s="836"/>
      <c r="AL36" s="836"/>
      <c r="AM36" s="836"/>
      <c r="AN36" s="836"/>
      <c r="AO36" s="836"/>
      <c r="AP36" s="836"/>
      <c r="AQ36" s="836"/>
      <c r="AR36" s="836"/>
      <c r="AS36" s="836"/>
      <c r="AT36" s="836"/>
      <c r="AU36" s="836"/>
      <c r="AV36" s="836"/>
      <c r="AW36" s="836"/>
      <c r="AX36" s="836"/>
      <c r="AY36" s="836"/>
      <c r="AZ36" s="836"/>
      <c r="BA36" s="836"/>
      <c r="BB36" s="836"/>
      <c r="BC36" s="836"/>
      <c r="BD36" s="836"/>
      <c r="BE36" s="836"/>
      <c r="BF36" s="836"/>
      <c r="BG36" s="836"/>
      <c r="BH36" s="836"/>
      <c r="BI36" s="836"/>
      <c r="BJ36" s="836"/>
      <c r="BK36" s="836"/>
      <c r="BL36" s="836"/>
      <c r="BM36" s="836"/>
      <c r="BN36" s="836"/>
      <c r="BO36" s="836"/>
      <c r="BP36" s="836"/>
      <c r="BQ36" s="836"/>
      <c r="BR36" s="836"/>
      <c r="BS36" s="836"/>
      <c r="BT36" s="836"/>
      <c r="BU36" s="836"/>
      <c r="BV36" s="836"/>
      <c r="BW36" s="836"/>
      <c r="BX36" s="836"/>
      <c r="BY36" s="836"/>
      <c r="BZ36" s="836"/>
      <c r="CA36" s="836"/>
      <c r="CB36" s="836"/>
      <c r="CC36" s="836"/>
      <c r="CD36" s="836"/>
      <c r="CE36" s="836"/>
      <c r="CF36" s="836"/>
      <c r="CG36" s="836"/>
      <c r="CH36" s="836"/>
      <c r="CI36" s="836"/>
      <c r="CJ36" s="836"/>
      <c r="CK36" s="836"/>
      <c r="CL36" s="836"/>
      <c r="CM36" s="836"/>
      <c r="CN36" s="836"/>
      <c r="CO36" s="836"/>
      <c r="CP36" s="836"/>
      <c r="CQ36" s="836"/>
      <c r="CR36" s="836"/>
      <c r="CS36" s="836"/>
      <c r="CT36" s="836"/>
      <c r="CU36" s="836"/>
      <c r="CV36" s="836"/>
      <c r="CW36" s="836"/>
      <c r="CX36" s="836"/>
      <c r="CY36" s="836"/>
      <c r="CZ36" s="836"/>
      <c r="DA36" s="836"/>
      <c r="DB36" s="836"/>
      <c r="DC36" s="836"/>
      <c r="DD36" s="836"/>
      <c r="DE36" s="836"/>
      <c r="DF36" s="836"/>
      <c r="DG36" s="836"/>
      <c r="DH36" s="836"/>
      <c r="DI36" s="836"/>
      <c r="DJ36" s="836"/>
      <c r="DK36" s="836"/>
      <c r="DL36" s="836"/>
      <c r="DM36" s="836"/>
      <c r="DN36" s="836"/>
      <c r="DO36" s="836"/>
      <c r="DP36" s="836"/>
      <c r="DQ36" s="836"/>
      <c r="DR36" s="836"/>
      <c r="DS36" s="836"/>
      <c r="DT36" s="836"/>
      <c r="DU36" s="836"/>
      <c r="DV36" s="836"/>
      <c r="DW36" s="836"/>
      <c r="DX36" s="836"/>
      <c r="DY36" s="836"/>
      <c r="DZ36" s="836"/>
      <c r="EA36" s="836"/>
      <c r="EB36" s="836"/>
      <c r="EC36" s="836"/>
      <c r="ED36" s="836"/>
      <c r="EE36" s="836"/>
      <c r="EF36" s="836"/>
      <c r="EG36" s="836"/>
      <c r="EH36" s="836"/>
      <c r="EI36" s="836"/>
      <c r="EJ36" s="836"/>
      <c r="EK36" s="836"/>
      <c r="EL36" s="836"/>
      <c r="EM36" s="836"/>
      <c r="EN36" s="836"/>
      <c r="EO36" s="836"/>
      <c r="EP36" s="836"/>
      <c r="EQ36" s="836"/>
      <c r="ER36" s="836"/>
      <c r="ES36" s="836"/>
      <c r="ET36" s="836"/>
      <c r="EU36" s="836"/>
      <c r="EV36" s="836"/>
      <c r="EW36" s="836"/>
      <c r="EX36" s="836"/>
      <c r="EY36" s="836"/>
      <c r="EZ36" s="836"/>
      <c r="FA36" s="836"/>
      <c r="FB36" s="836"/>
      <c r="FC36" s="836"/>
      <c r="FD36" s="836"/>
      <c r="FE36" s="836"/>
      <c r="FF36" s="836"/>
      <c r="FG36" s="836"/>
      <c r="FH36" s="836"/>
      <c r="FI36" s="836"/>
      <c r="FJ36" s="836"/>
      <c r="FK36" s="836"/>
      <c r="FL36" s="836"/>
      <c r="FM36" s="836"/>
      <c r="FN36" s="836"/>
      <c r="FO36" s="836"/>
      <c r="FP36" s="836"/>
      <c r="FQ36" s="836"/>
      <c r="FR36" s="836"/>
      <c r="FS36" s="836"/>
      <c r="FT36" s="836"/>
      <c r="FU36" s="836"/>
      <c r="FV36" s="836"/>
      <c r="FW36" s="836"/>
      <c r="FX36" s="836"/>
      <c r="FY36" s="836"/>
      <c r="FZ36" s="836"/>
      <c r="GA36" s="836"/>
      <c r="GB36" s="836"/>
      <c r="GC36" s="836"/>
      <c r="GD36" s="836"/>
      <c r="GE36" s="836"/>
      <c r="GF36" s="836"/>
      <c r="GG36" s="836"/>
      <c r="GH36" s="836"/>
      <c r="GI36" s="836"/>
      <c r="GJ36" s="836"/>
      <c r="GK36" s="836"/>
      <c r="GL36" s="836"/>
      <c r="GM36" s="836"/>
      <c r="GN36" s="836"/>
      <c r="GO36" s="836"/>
      <c r="GP36" s="836"/>
      <c r="GQ36" s="836"/>
      <c r="GR36" s="836"/>
      <c r="GS36" s="836"/>
      <c r="GT36" s="836"/>
      <c r="GU36" s="836"/>
      <c r="GV36" s="836"/>
      <c r="GW36" s="836"/>
      <c r="GX36" s="836"/>
      <c r="GY36" s="836"/>
      <c r="GZ36" s="836"/>
      <c r="HA36" s="836"/>
      <c r="HB36" s="836"/>
      <c r="HC36" s="836"/>
      <c r="HD36" s="836"/>
      <c r="HE36" s="836"/>
      <c r="HF36" s="836"/>
      <c r="HG36" s="836"/>
      <c r="HH36" s="836"/>
      <c r="HI36" s="836"/>
      <c r="HJ36" s="836"/>
      <c r="HK36" s="836"/>
      <c r="HL36" s="836"/>
      <c r="HM36" s="836"/>
      <c r="HN36" s="836"/>
      <c r="HO36" s="836"/>
      <c r="HP36" s="836"/>
      <c r="HQ36" s="836"/>
      <c r="HR36" s="836"/>
      <c r="HS36" s="836"/>
      <c r="HT36" s="836"/>
      <c r="HU36" s="836"/>
      <c r="HV36" s="836"/>
      <c r="HW36" s="836"/>
      <c r="HX36" s="836"/>
      <c r="HY36" s="836"/>
      <c r="HZ36" s="836"/>
      <c r="IA36" s="836"/>
      <c r="IB36" s="836"/>
      <c r="IC36" s="836"/>
      <c r="ID36" s="836"/>
      <c r="IE36" s="836"/>
      <c r="IF36" s="836"/>
      <c r="IG36" s="836"/>
      <c r="IH36" s="836"/>
      <c r="II36" s="836"/>
      <c r="IJ36" s="836"/>
      <c r="IK36" s="836"/>
      <c r="IL36" s="836"/>
      <c r="IM36" s="836"/>
      <c r="IN36" s="836"/>
      <c r="IO36" s="836"/>
      <c r="IP36" s="836"/>
      <c r="IQ36" s="836"/>
      <c r="IR36" s="836"/>
      <c r="IS36" s="836"/>
      <c r="IT36" s="836"/>
      <c r="IU36" s="836"/>
    </row>
    <row r="37" spans="1:255" s="829" customFormat="1" ht="13.5" thickBot="1">
      <c r="A37" s="828">
        <v>1946</v>
      </c>
      <c r="B37" s="829" t="s">
        <v>1083</v>
      </c>
      <c r="C37" s="2048"/>
      <c r="D37" s="2049"/>
      <c r="E37" s="2049"/>
      <c r="F37" s="2049"/>
      <c r="G37" s="2050"/>
      <c r="H37" s="1738"/>
      <c r="I37" s="2051"/>
      <c r="J37" s="2052"/>
      <c r="K37" s="2052"/>
      <c r="L37" s="2052"/>
      <c r="M37" s="2054"/>
      <c r="N37" s="2054"/>
      <c r="O37" s="2052"/>
      <c r="P37" s="830"/>
      <c r="Q37" s="831"/>
      <c r="R37" s="831"/>
      <c r="S37" s="831"/>
      <c r="T37" s="831"/>
      <c r="U37" s="2055"/>
      <c r="V37" s="832"/>
      <c r="W37" s="832"/>
      <c r="X37" s="199"/>
      <c r="Y37" s="199"/>
      <c r="Z37" s="199"/>
      <c r="AA37" s="199"/>
      <c r="AB37" s="199"/>
      <c r="AC37" s="833"/>
      <c r="AD37" s="833"/>
      <c r="AE37" s="833"/>
      <c r="AF37" s="833"/>
      <c r="AG37" s="833"/>
      <c r="AH37" s="833"/>
      <c r="AI37" s="833"/>
      <c r="AJ37" s="833"/>
      <c r="AK37" s="833"/>
      <c r="AL37" s="833"/>
      <c r="AM37" s="833"/>
      <c r="AN37" s="833"/>
      <c r="AO37" s="833"/>
      <c r="AP37" s="833"/>
      <c r="AQ37" s="833"/>
      <c r="AR37" s="833"/>
      <c r="AS37" s="833"/>
      <c r="AT37" s="833"/>
      <c r="AU37" s="833"/>
      <c r="AV37" s="833"/>
      <c r="AW37" s="833"/>
      <c r="AX37" s="833"/>
      <c r="AY37" s="833"/>
      <c r="AZ37" s="833"/>
      <c r="BA37" s="833"/>
      <c r="BB37" s="833"/>
      <c r="BC37" s="833"/>
      <c r="BD37" s="833"/>
      <c r="BE37" s="833"/>
      <c r="BF37" s="833"/>
      <c r="BG37" s="833"/>
      <c r="BH37" s="833"/>
      <c r="BI37" s="833"/>
      <c r="BJ37" s="833"/>
      <c r="BK37" s="833"/>
      <c r="BL37" s="833"/>
      <c r="BM37" s="833"/>
      <c r="BN37" s="833"/>
      <c r="BO37" s="833"/>
      <c r="BP37" s="833"/>
      <c r="BQ37" s="833"/>
      <c r="BR37" s="833"/>
      <c r="BS37" s="833"/>
      <c r="BT37" s="833"/>
      <c r="BU37" s="833"/>
      <c r="BV37" s="833"/>
      <c r="BW37" s="833"/>
      <c r="BX37" s="833"/>
      <c r="BY37" s="833"/>
      <c r="BZ37" s="833"/>
      <c r="CA37" s="833"/>
      <c r="CB37" s="833"/>
      <c r="CC37" s="833"/>
      <c r="CD37" s="833"/>
      <c r="CE37" s="833"/>
      <c r="CF37" s="833"/>
      <c r="CG37" s="833"/>
      <c r="CH37" s="833"/>
      <c r="CI37" s="833"/>
      <c r="CJ37" s="833"/>
      <c r="CK37" s="833"/>
      <c r="CL37" s="833"/>
      <c r="CM37" s="833"/>
      <c r="CN37" s="833"/>
      <c r="CO37" s="833"/>
      <c r="CP37" s="833"/>
      <c r="CQ37" s="833"/>
      <c r="CR37" s="833"/>
      <c r="CS37" s="833"/>
      <c r="CT37" s="833"/>
      <c r="CU37" s="833"/>
      <c r="CV37" s="833"/>
      <c r="CW37" s="833"/>
      <c r="CX37" s="833"/>
      <c r="CY37" s="833"/>
      <c r="CZ37" s="833"/>
      <c r="DA37" s="833"/>
      <c r="DB37" s="833"/>
      <c r="DC37" s="833"/>
      <c r="DD37" s="833"/>
      <c r="DE37" s="833"/>
      <c r="DF37" s="833"/>
      <c r="DG37" s="833"/>
      <c r="DH37" s="833"/>
      <c r="DI37" s="833"/>
      <c r="DJ37" s="833"/>
      <c r="DK37" s="833"/>
      <c r="DL37" s="833"/>
      <c r="DM37" s="833"/>
      <c r="DN37" s="833"/>
      <c r="DO37" s="833"/>
      <c r="DP37" s="833"/>
      <c r="DQ37" s="833"/>
      <c r="DR37" s="833"/>
      <c r="DS37" s="833"/>
      <c r="DT37" s="833"/>
      <c r="DU37" s="833"/>
      <c r="DV37" s="833"/>
      <c r="DW37" s="833"/>
      <c r="DX37" s="833"/>
      <c r="DY37" s="833"/>
      <c r="DZ37" s="833"/>
      <c r="EA37" s="833"/>
      <c r="EB37" s="833"/>
      <c r="EC37" s="833"/>
      <c r="ED37" s="833"/>
      <c r="EE37" s="833"/>
      <c r="EF37" s="833"/>
      <c r="EG37" s="833"/>
      <c r="EH37" s="833"/>
      <c r="EI37" s="833"/>
      <c r="EJ37" s="833"/>
      <c r="EK37" s="833"/>
      <c r="EL37" s="833"/>
      <c r="EM37" s="833"/>
      <c r="EN37" s="833"/>
      <c r="EO37" s="833"/>
      <c r="EP37" s="833"/>
      <c r="EQ37" s="833"/>
      <c r="ER37" s="833"/>
      <c r="ES37" s="833"/>
      <c r="ET37" s="833"/>
      <c r="EU37" s="833"/>
      <c r="EV37" s="833"/>
      <c r="EW37" s="833"/>
      <c r="EX37" s="833"/>
      <c r="EY37" s="833"/>
      <c r="EZ37" s="833"/>
      <c r="FA37" s="833"/>
      <c r="FB37" s="833"/>
      <c r="FC37" s="833"/>
      <c r="FD37" s="833"/>
      <c r="FE37" s="833"/>
      <c r="FF37" s="833"/>
      <c r="FG37" s="833"/>
      <c r="FH37" s="833"/>
      <c r="FI37" s="833"/>
      <c r="FJ37" s="833"/>
      <c r="FK37" s="833"/>
      <c r="FL37" s="833"/>
      <c r="FM37" s="833"/>
      <c r="FN37" s="833"/>
      <c r="FO37" s="833"/>
      <c r="FP37" s="833"/>
      <c r="FQ37" s="833"/>
      <c r="FR37" s="833"/>
      <c r="FS37" s="833"/>
      <c r="FT37" s="833"/>
      <c r="FU37" s="833"/>
      <c r="FV37" s="833"/>
      <c r="FW37" s="833"/>
      <c r="FX37" s="833"/>
      <c r="FY37" s="833"/>
      <c r="FZ37" s="833"/>
      <c r="GA37" s="833"/>
      <c r="GB37" s="833"/>
      <c r="GC37" s="833"/>
      <c r="GD37" s="833"/>
      <c r="GE37" s="833"/>
      <c r="GF37" s="833"/>
      <c r="GG37" s="833"/>
      <c r="GH37" s="833"/>
      <c r="GI37" s="833"/>
      <c r="GJ37" s="833"/>
      <c r="GK37" s="833"/>
      <c r="GL37" s="833"/>
      <c r="GM37" s="833"/>
      <c r="GN37" s="833"/>
      <c r="GO37" s="833"/>
      <c r="GP37" s="833"/>
      <c r="GQ37" s="833"/>
      <c r="GR37" s="833"/>
      <c r="GS37" s="833"/>
      <c r="GT37" s="833"/>
      <c r="GU37" s="833"/>
      <c r="GV37" s="833"/>
      <c r="GW37" s="833"/>
      <c r="GX37" s="833"/>
      <c r="GY37" s="833"/>
      <c r="GZ37" s="833"/>
      <c r="HA37" s="833"/>
      <c r="HB37" s="833"/>
      <c r="HC37" s="833"/>
      <c r="HD37" s="833"/>
      <c r="HE37" s="833"/>
      <c r="HF37" s="833"/>
      <c r="HG37" s="833"/>
      <c r="HH37" s="833"/>
      <c r="HI37" s="833"/>
      <c r="HJ37" s="833"/>
      <c r="HK37" s="833"/>
      <c r="HL37" s="833"/>
      <c r="HM37" s="833"/>
      <c r="HN37" s="833"/>
      <c r="HO37" s="833"/>
      <c r="HP37" s="833"/>
      <c r="HQ37" s="833"/>
      <c r="HR37" s="833"/>
      <c r="HS37" s="833"/>
      <c r="HT37" s="833"/>
      <c r="HU37" s="833"/>
      <c r="HV37" s="833"/>
      <c r="HW37" s="833"/>
      <c r="HX37" s="833"/>
      <c r="HY37" s="833"/>
      <c r="HZ37" s="833"/>
      <c r="IA37" s="833"/>
      <c r="IB37" s="833"/>
      <c r="IC37" s="833"/>
      <c r="ID37" s="833"/>
      <c r="IE37" s="833"/>
      <c r="IF37" s="833"/>
      <c r="IG37" s="833"/>
      <c r="IH37" s="833"/>
      <c r="II37" s="833"/>
      <c r="IJ37" s="833"/>
      <c r="IK37" s="833"/>
      <c r="IL37" s="833"/>
      <c r="IM37" s="833"/>
      <c r="IN37" s="833"/>
      <c r="IO37" s="833"/>
      <c r="IP37" s="833"/>
      <c r="IQ37" s="833"/>
      <c r="IR37" s="833"/>
      <c r="IS37" s="833"/>
      <c r="IT37" s="833"/>
      <c r="IU37" s="833"/>
    </row>
    <row r="38" spans="1:255" s="824" customFormat="1" ht="15.75" customHeight="1" thickBot="1">
      <c r="A38" s="823"/>
      <c r="B38" s="824" t="s">
        <v>685</v>
      </c>
      <c r="C38" s="2056"/>
      <c r="D38" s="2081">
        <f>IF(Q33="","",Q33)</f>
      </c>
      <c r="E38" s="2057"/>
      <c r="F38" s="2057"/>
      <c r="G38" s="2058"/>
      <c r="H38" s="1739"/>
      <c r="I38" s="2059"/>
      <c r="J38" s="2062">
        <f aca="true" t="shared" si="6" ref="J38:K41">IF(S33="","",S33)</f>
      </c>
      <c r="K38" s="2062">
        <f t="shared" si="6"/>
      </c>
      <c r="L38" s="2062">
        <f>IF(R35="","",R35)</f>
      </c>
      <c r="M38" s="2063"/>
      <c r="N38" s="2063"/>
      <c r="O38" s="2063"/>
      <c r="P38" s="825"/>
      <c r="Q38" s="826"/>
      <c r="R38" s="826"/>
      <c r="S38" s="826"/>
      <c r="T38" s="826"/>
      <c r="U38" s="2039">
        <f t="shared" si="0"/>
        <v>0</v>
      </c>
      <c r="V38" s="827"/>
      <c r="W38" s="827"/>
      <c r="X38" s="199"/>
      <c r="Y38" s="199"/>
      <c r="Z38" s="199"/>
      <c r="AA38" s="199"/>
      <c r="AB38" s="199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95"/>
      <c r="AS38" s="595"/>
      <c r="AT38" s="595"/>
      <c r="AU38" s="595"/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595"/>
      <c r="CD38" s="595"/>
      <c r="CE38" s="595"/>
      <c r="CF38" s="595"/>
      <c r="CG38" s="595"/>
      <c r="CH38" s="595"/>
      <c r="CI38" s="595"/>
      <c r="CJ38" s="595"/>
      <c r="CK38" s="595"/>
      <c r="CL38" s="595"/>
      <c r="CM38" s="595"/>
      <c r="CN38" s="595"/>
      <c r="CO38" s="595"/>
      <c r="CP38" s="595"/>
      <c r="CQ38" s="595"/>
      <c r="CR38" s="595"/>
      <c r="CS38" s="595"/>
      <c r="CT38" s="595"/>
      <c r="CU38" s="595"/>
      <c r="CV38" s="595"/>
      <c r="CW38" s="595"/>
      <c r="CX38" s="595"/>
      <c r="CY38" s="595"/>
      <c r="CZ38" s="595"/>
      <c r="DA38" s="595"/>
      <c r="DB38" s="595"/>
      <c r="DC38" s="595"/>
      <c r="DD38" s="595"/>
      <c r="DE38" s="595"/>
      <c r="DF38" s="595"/>
      <c r="DG38" s="595"/>
      <c r="DH38" s="595"/>
      <c r="DI38" s="595"/>
      <c r="DJ38" s="595"/>
      <c r="DK38" s="595"/>
      <c r="DL38" s="595"/>
      <c r="DM38" s="595"/>
      <c r="DN38" s="595"/>
      <c r="DO38" s="595"/>
      <c r="DP38" s="595"/>
      <c r="DQ38" s="595"/>
      <c r="DR38" s="595"/>
      <c r="DS38" s="595"/>
      <c r="DT38" s="595"/>
      <c r="DU38" s="595"/>
      <c r="DV38" s="595"/>
      <c r="DW38" s="595"/>
      <c r="DX38" s="595"/>
      <c r="DY38" s="595"/>
      <c r="DZ38" s="595"/>
      <c r="EA38" s="595"/>
      <c r="EB38" s="595"/>
      <c r="EC38" s="595"/>
      <c r="ED38" s="595"/>
      <c r="EE38" s="595"/>
      <c r="EF38" s="595"/>
      <c r="EG38" s="595"/>
      <c r="EH38" s="595"/>
      <c r="EI38" s="595"/>
      <c r="EJ38" s="595"/>
      <c r="EK38" s="595"/>
      <c r="EL38" s="595"/>
      <c r="EM38" s="595"/>
      <c r="EN38" s="595"/>
      <c r="EO38" s="595"/>
      <c r="EP38" s="595"/>
      <c r="EQ38" s="595"/>
      <c r="ER38" s="595"/>
      <c r="ES38" s="595"/>
      <c r="ET38" s="595"/>
      <c r="EU38" s="595"/>
      <c r="EV38" s="595"/>
      <c r="EW38" s="595"/>
      <c r="EX38" s="595"/>
      <c r="EY38" s="595"/>
      <c r="EZ38" s="595"/>
      <c r="FA38" s="595"/>
      <c r="FB38" s="595"/>
      <c r="FC38" s="595"/>
      <c r="FD38" s="595"/>
      <c r="FE38" s="595"/>
      <c r="FF38" s="595"/>
      <c r="FG38" s="595"/>
      <c r="FH38" s="595"/>
      <c r="FI38" s="595"/>
      <c r="FJ38" s="595"/>
      <c r="FK38" s="595"/>
      <c r="FL38" s="595"/>
      <c r="FM38" s="595"/>
      <c r="FN38" s="595"/>
      <c r="FO38" s="595"/>
      <c r="FP38" s="595"/>
      <c r="FQ38" s="595"/>
      <c r="FR38" s="595"/>
      <c r="FS38" s="595"/>
      <c r="FT38" s="595"/>
      <c r="FU38" s="595"/>
      <c r="FV38" s="595"/>
      <c r="FW38" s="595"/>
      <c r="FX38" s="595"/>
      <c r="FY38" s="595"/>
      <c r="FZ38" s="595"/>
      <c r="GA38" s="595"/>
      <c r="GB38" s="595"/>
      <c r="GC38" s="595"/>
      <c r="GD38" s="595"/>
      <c r="GE38" s="595"/>
      <c r="GF38" s="595"/>
      <c r="GG38" s="595"/>
      <c r="GH38" s="595"/>
      <c r="GI38" s="595"/>
      <c r="GJ38" s="595"/>
      <c r="GK38" s="595"/>
      <c r="GL38" s="595"/>
      <c r="GM38" s="595"/>
      <c r="GN38" s="595"/>
      <c r="GO38" s="595"/>
      <c r="GP38" s="595"/>
      <c r="GQ38" s="595"/>
      <c r="GR38" s="595"/>
      <c r="GS38" s="595"/>
      <c r="GT38" s="595"/>
      <c r="GU38" s="595"/>
      <c r="GV38" s="595"/>
      <c r="GW38" s="595"/>
      <c r="GX38" s="595"/>
      <c r="GY38" s="595"/>
      <c r="GZ38" s="595"/>
      <c r="HA38" s="595"/>
      <c r="HB38" s="595"/>
      <c r="HC38" s="595"/>
      <c r="HD38" s="595"/>
      <c r="HE38" s="595"/>
      <c r="HF38" s="595"/>
      <c r="HG38" s="595"/>
      <c r="HH38" s="595"/>
      <c r="HI38" s="595"/>
      <c r="HJ38" s="595"/>
      <c r="HK38" s="595"/>
      <c r="HL38" s="595"/>
      <c r="HM38" s="595"/>
      <c r="HN38" s="595"/>
      <c r="HO38" s="595"/>
      <c r="HP38" s="595"/>
      <c r="HQ38" s="595"/>
      <c r="HR38" s="595"/>
      <c r="HS38" s="595"/>
      <c r="HT38" s="595"/>
      <c r="HU38" s="595"/>
      <c r="HV38" s="595"/>
      <c r="HW38" s="595"/>
      <c r="HX38" s="595"/>
      <c r="HY38" s="595"/>
      <c r="HZ38" s="595"/>
      <c r="IA38" s="595"/>
      <c r="IB38" s="595"/>
      <c r="IC38" s="595"/>
      <c r="ID38" s="595"/>
      <c r="IE38" s="595"/>
      <c r="IF38" s="595"/>
      <c r="IG38" s="595"/>
      <c r="IH38" s="595"/>
      <c r="II38" s="595"/>
      <c r="IJ38" s="595"/>
      <c r="IK38" s="595"/>
      <c r="IL38" s="595"/>
      <c r="IM38" s="595"/>
      <c r="IN38" s="595"/>
      <c r="IO38" s="595"/>
      <c r="IP38" s="595"/>
      <c r="IQ38" s="595"/>
      <c r="IR38" s="595"/>
      <c r="IS38" s="595"/>
      <c r="IT38" s="595"/>
      <c r="IU38" s="595"/>
    </row>
    <row r="39" spans="1:255" s="187" customFormat="1" ht="13.5" thickBot="1">
      <c r="A39" s="240" t="s">
        <v>206</v>
      </c>
      <c r="B39" s="187" t="s">
        <v>687</v>
      </c>
      <c r="C39" s="2065"/>
      <c r="D39" s="2073">
        <f>IF(Q34="","",Q34)</f>
      </c>
      <c r="E39" s="2066"/>
      <c r="F39" s="2066"/>
      <c r="G39" s="2067"/>
      <c r="H39" s="1740"/>
      <c r="I39" s="2068"/>
      <c r="J39" s="2071">
        <f t="shared" si="6"/>
      </c>
      <c r="K39" s="2071">
        <f t="shared" si="6"/>
      </c>
      <c r="L39" s="2071">
        <f>IF(R36="","",R36)</f>
      </c>
      <c r="M39" s="2072"/>
      <c r="N39" s="2072"/>
      <c r="O39" s="2072"/>
      <c r="P39" s="390"/>
      <c r="Q39" s="241"/>
      <c r="R39" s="241"/>
      <c r="S39" s="241"/>
      <c r="T39" s="241"/>
      <c r="U39" s="2039">
        <f t="shared" si="0"/>
        <v>0</v>
      </c>
      <c r="V39" s="815"/>
      <c r="W39" s="815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</row>
    <row r="40" spans="1:255" s="187" customFormat="1" ht="13.5" thickBot="1">
      <c r="A40" s="240" t="s">
        <v>206</v>
      </c>
      <c r="B40" s="187" t="s">
        <v>682</v>
      </c>
      <c r="C40" s="2065"/>
      <c r="D40" s="2073">
        <f>IF(Q35="","",Q35)</f>
      </c>
      <c r="E40" s="2066"/>
      <c r="F40" s="2066"/>
      <c r="G40" s="2067"/>
      <c r="H40" s="1740"/>
      <c r="I40" s="2068"/>
      <c r="J40" s="2071">
        <f t="shared" si="6"/>
      </c>
      <c r="K40" s="2071">
        <f t="shared" si="6"/>
      </c>
      <c r="L40" s="2071">
        <f>IF(R38="","",R38)</f>
      </c>
      <c r="M40" s="2072"/>
      <c r="N40" s="2072"/>
      <c r="O40" s="2072"/>
      <c r="P40" s="390"/>
      <c r="Q40" s="241"/>
      <c r="R40" s="241"/>
      <c r="S40" s="241"/>
      <c r="T40" s="241"/>
      <c r="U40" s="2039">
        <f t="shared" si="0"/>
        <v>0</v>
      </c>
      <c r="V40" s="815"/>
      <c r="W40" s="815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  <c r="IS40" s="199"/>
      <c r="IT40" s="199"/>
      <c r="IU40" s="199"/>
    </row>
    <row r="41" spans="1:255" s="187" customFormat="1" ht="13.5" thickBot="1">
      <c r="A41" s="237" t="s">
        <v>206</v>
      </c>
      <c r="B41" s="238" t="s">
        <v>684</v>
      </c>
      <c r="C41" s="2083"/>
      <c r="D41" s="2082">
        <f>IF(Q36="","",Q36)</f>
      </c>
      <c r="E41" s="2084"/>
      <c r="F41" s="2084"/>
      <c r="G41" s="2085"/>
      <c r="H41" s="1740"/>
      <c r="I41" s="2086"/>
      <c r="J41" s="2078">
        <f t="shared" si="6"/>
      </c>
      <c r="K41" s="2078">
        <f t="shared" si="6"/>
      </c>
      <c r="L41" s="2078">
        <f>IF(R39="","",R39)</f>
      </c>
      <c r="M41" s="2087"/>
      <c r="N41" s="2087"/>
      <c r="O41" s="2087"/>
      <c r="P41" s="389"/>
      <c r="Q41" s="242"/>
      <c r="R41" s="242"/>
      <c r="S41" s="242"/>
      <c r="T41" s="242"/>
      <c r="U41" s="2039">
        <f t="shared" si="0"/>
        <v>0</v>
      </c>
      <c r="V41" s="815"/>
      <c r="W41" s="815"/>
      <c r="X41" s="199"/>
      <c r="Y41" s="199"/>
      <c r="Z41" s="199"/>
      <c r="AA41" s="199"/>
      <c r="AB41" s="199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  <c r="IO41" s="243"/>
      <c r="IP41" s="243"/>
      <c r="IQ41" s="243"/>
      <c r="IR41" s="243"/>
      <c r="IS41" s="243"/>
      <c r="IT41" s="243"/>
      <c r="IU41" s="243"/>
    </row>
    <row r="42" spans="1:23" s="6" customFormat="1" ht="19.5" thickBot="1">
      <c r="A42" s="204" t="s">
        <v>740</v>
      </c>
      <c r="B42" s="205"/>
      <c r="C42" s="244">
        <f>SUM(C4:C41)</f>
        <v>0</v>
      </c>
      <c r="D42" s="2088">
        <f>SUM(D4:D41)</f>
        <v>15</v>
      </c>
      <c r="E42" s="244">
        <f aca="true" t="shared" si="7" ref="E42:U42">SUM(E4:E41)</f>
        <v>0</v>
      </c>
      <c r="F42" s="244">
        <f t="shared" si="7"/>
        <v>0</v>
      </c>
      <c r="G42" s="308">
        <f>SUM(G4:G41)</f>
        <v>0</v>
      </c>
      <c r="H42" s="551"/>
      <c r="I42" s="550">
        <f t="shared" si="7"/>
        <v>8</v>
      </c>
      <c r="J42" s="2088">
        <f t="shared" si="7"/>
        <v>0</v>
      </c>
      <c r="K42" s="2088">
        <f t="shared" si="7"/>
        <v>0</v>
      </c>
      <c r="L42" s="2088">
        <f t="shared" si="7"/>
        <v>6</v>
      </c>
      <c r="M42" s="244">
        <f t="shared" si="7"/>
        <v>14</v>
      </c>
      <c r="N42" s="244">
        <f t="shared" si="7"/>
        <v>20</v>
      </c>
      <c r="O42" s="244">
        <f t="shared" si="7"/>
        <v>2</v>
      </c>
      <c r="P42" s="338"/>
      <c r="Q42" s="244">
        <f t="shared" si="7"/>
        <v>0</v>
      </c>
      <c r="R42" s="244">
        <f t="shared" si="7"/>
        <v>0</v>
      </c>
      <c r="S42" s="244">
        <f t="shared" si="7"/>
        <v>0</v>
      </c>
      <c r="T42" s="244">
        <f t="shared" si="7"/>
        <v>0</v>
      </c>
      <c r="U42" s="393">
        <f t="shared" si="7"/>
        <v>0</v>
      </c>
      <c r="V42" s="813"/>
      <c r="W42" s="813"/>
    </row>
    <row r="43" spans="1:26" s="6" customFormat="1" ht="13.5" thickTop="1">
      <c r="A43" s="6" t="s">
        <v>206</v>
      </c>
      <c r="C43" s="194" t="s">
        <v>650</v>
      </c>
      <c r="D43" s="194" t="s">
        <v>52</v>
      </c>
      <c r="E43" s="194" t="s">
        <v>653</v>
      </c>
      <c r="F43" s="194" t="s">
        <v>884</v>
      </c>
      <c r="G43" s="194" t="s">
        <v>885</v>
      </c>
      <c r="H43" s="288"/>
      <c r="I43" s="810" t="s">
        <v>65</v>
      </c>
      <c r="J43" s="810" t="s">
        <v>66</v>
      </c>
      <c r="K43" s="810" t="s">
        <v>44</v>
      </c>
      <c r="L43" s="810" t="s">
        <v>40</v>
      </c>
      <c r="M43" s="810" t="s">
        <v>41</v>
      </c>
      <c r="N43" s="811" t="s">
        <v>42</v>
      </c>
      <c r="O43" s="811" t="s">
        <v>661</v>
      </c>
      <c r="P43" s="392"/>
      <c r="Q43" s="233" t="s">
        <v>52</v>
      </c>
      <c r="R43" s="233" t="s">
        <v>40</v>
      </c>
      <c r="S43" s="233" t="s">
        <v>66</v>
      </c>
      <c r="T43" s="2089" t="s">
        <v>44</v>
      </c>
      <c r="U43" s="802"/>
      <c r="V43" s="803"/>
      <c r="W43" s="588"/>
      <c r="X43" s="286"/>
      <c r="Y43" s="286"/>
      <c r="Z43" s="286"/>
    </row>
    <row r="44" spans="3:255" s="6" customFormat="1" ht="15.75" thickBot="1">
      <c r="C44" s="5"/>
      <c r="D44" s="5"/>
      <c r="E44" s="804" t="s">
        <v>1362</v>
      </c>
      <c r="F44" s="809"/>
      <c r="G44" s="809"/>
      <c r="H44" s="809"/>
      <c r="I44" s="812">
        <v>8</v>
      </c>
      <c r="J44" s="812">
        <v>6</v>
      </c>
      <c r="K44" s="812">
        <v>6</v>
      </c>
      <c r="L44" s="812">
        <v>36</v>
      </c>
      <c r="M44" s="812">
        <v>14</v>
      </c>
      <c r="N44" s="812">
        <v>20</v>
      </c>
      <c r="O44" s="812">
        <v>3</v>
      </c>
      <c r="P44" s="5"/>
      <c r="Q44" s="804" t="s">
        <v>1352</v>
      </c>
      <c r="R44" s="805" t="s">
        <v>1507</v>
      </c>
      <c r="S44" s="806" t="s">
        <v>1352</v>
      </c>
      <c r="T44" s="804" t="s">
        <v>1352</v>
      </c>
      <c r="U44" s="807" t="s">
        <v>1363</v>
      </c>
      <c r="V44" s="808"/>
      <c r="W44" s="808"/>
      <c r="X44" s="286"/>
      <c r="Y44" s="286"/>
      <c r="Z44" s="286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3:255" s="6" customFormat="1" ht="12.75">
      <c r="C45" s="5" t="s">
        <v>1084</v>
      </c>
      <c r="D45" s="5"/>
      <c r="E45" s="5"/>
      <c r="F45" s="5"/>
      <c r="G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46"/>
      <c r="T45" s="216"/>
      <c r="U45" s="286"/>
      <c r="V45" s="588"/>
      <c r="W45" s="588"/>
      <c r="X45" s="286"/>
      <c r="Y45" s="286"/>
      <c r="Z45" s="286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3:255" s="6" customFormat="1" ht="12.75">
      <c r="C46" s="5" t="s">
        <v>763</v>
      </c>
      <c r="D46" s="5"/>
      <c r="E46" s="5"/>
      <c r="F46" s="5"/>
      <c r="G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46"/>
      <c r="T46" s="216"/>
      <c r="U46" s="286"/>
      <c r="V46" s="588"/>
      <c r="W46" s="588"/>
      <c r="X46" s="286"/>
      <c r="Y46" s="286"/>
      <c r="Z46" s="286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3:255" s="6" customFormat="1" ht="12.75">
      <c r="C47" s="5" t="s">
        <v>1085</v>
      </c>
      <c r="D47" s="5"/>
      <c r="E47" s="5"/>
      <c r="F47" s="5"/>
      <c r="G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46"/>
      <c r="T47" s="216"/>
      <c r="U47" s="286"/>
      <c r="V47" s="588"/>
      <c r="W47" s="588"/>
      <c r="X47" s="286"/>
      <c r="Y47" s="286"/>
      <c r="Z47" s="286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3:255" s="6" customFormat="1" ht="12.75">
      <c r="C48" s="5" t="s">
        <v>1086</v>
      </c>
      <c r="D48" s="5"/>
      <c r="E48" s="5"/>
      <c r="F48" s="5"/>
      <c r="G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46"/>
      <c r="T48" s="216"/>
      <c r="U48" s="5"/>
      <c r="V48" s="591"/>
      <c r="W48" s="59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3:255" s="6" customFormat="1" ht="12.75">
      <c r="C49" s="5" t="s">
        <v>1087</v>
      </c>
      <c r="D49" s="5"/>
      <c r="E49" s="5"/>
      <c r="F49" s="5"/>
      <c r="G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46"/>
      <c r="T49" s="216"/>
      <c r="U49" s="5"/>
      <c r="V49" s="591"/>
      <c r="W49" s="59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3:255" s="6" customFormat="1" ht="12.75">
      <c r="C50" s="5" t="s">
        <v>1088</v>
      </c>
      <c r="D50" s="5"/>
      <c r="E50" s="5"/>
      <c r="F50" s="5"/>
      <c r="G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46"/>
      <c r="T50" s="216"/>
      <c r="U50" s="5"/>
      <c r="V50" s="591"/>
      <c r="W50" s="59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</sheetData>
  <sheetProtection sheet="1" objects="1" scenarios="1" selectLockedCells="1"/>
  <mergeCells count="2">
    <mergeCell ref="Q2:R2"/>
    <mergeCell ref="T2:U2"/>
  </mergeCells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to the Commonwealth Forces</dc:title>
  <dc:subject>Tracking Charts</dc:subject>
  <dc:creator>Eric Scheulin</dc:creator>
  <cp:keywords/>
  <dc:description/>
  <cp:lastModifiedBy>Eric Scheulin</cp:lastModifiedBy>
  <cp:lastPrinted>1999-03-04T13:13:54Z</cp:lastPrinted>
  <dcterms:created xsi:type="dcterms:W3CDTF">1999-02-26T17:20:47Z</dcterms:created>
  <dcterms:modified xsi:type="dcterms:W3CDTF">2004-06-01T14:07:47Z</dcterms:modified>
  <cp:category/>
  <cp:version/>
  <cp:contentType/>
  <cp:contentStatus/>
  <cp:revision>1</cp:revision>
</cp:coreProperties>
</file>